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043b07cb76492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4172aa91d24c430b"/>
    <x:sheet xmlns:r="http://schemas.openxmlformats.org/officeDocument/2006/relationships" name="Data_Template" sheetId="2" r:id="R57c7c244b9144fc6"/>
    <x:sheet xmlns:r="http://schemas.openxmlformats.org/officeDocument/2006/relationships" name="Path_Coefficients" sheetId="3" r:id="R08e7710c35ad41fe"/>
    <x:sheet xmlns:r="http://schemas.openxmlformats.org/officeDocument/2006/relationships" name="Mediation_Effects" sheetId="4" r:id="Ra6b21920c1d04037"/>
    <x:sheet xmlns:r="http://schemas.openxmlformats.org/officeDocument/2006/relationships" name="Bootstrap_CI" sheetId="5" r:id="Re3f2e3df6cf54b1e"/>
    <x:sheet xmlns:r="http://schemas.openxmlformats.org/officeDocument/2006/relationships" name="Report_Template" sheetId="6" r:id="Ra6bca64b09214a1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color rgb="FF17365D"/>
      <x:name val="Carlito"/>
    </x:font>
    <x:font>
      <x:sz val="11"/>
      <x:color rgb="FF7F6000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df2a3b6671644cd" /><Relationship Type="http://schemas.openxmlformats.org/officeDocument/2006/relationships/theme" Target="/xl/theme/theme1.xml" Id="R0165f2c460b94067" /><Relationship Type="http://schemas.openxmlformats.org/officeDocument/2006/relationships/sharedStrings" Target="/xl/sharedStrings.xml" Id="Rc69bb36913634d80" /><Relationship Type="http://schemas.openxmlformats.org/officeDocument/2006/relationships/worksheet" Target="/xl/worksheets/sheet1.xml" Id="R4172aa91d24c430b" /><Relationship Type="http://schemas.openxmlformats.org/officeDocument/2006/relationships/worksheet" Target="/xl/worksheets/sheet2.xml" Id="R57c7c244b9144fc6" /><Relationship Type="http://schemas.openxmlformats.org/officeDocument/2006/relationships/worksheet" Target="/xl/worksheets/sheet3.xml" Id="R08e7710c35ad41fe" /><Relationship Type="http://schemas.openxmlformats.org/officeDocument/2006/relationships/worksheet" Target="/xl/worksheets/sheet4.xml" Id="Ra6b21920c1d04037" /><Relationship Type="http://schemas.openxmlformats.org/officeDocument/2006/relationships/worksheet" Target="/xl/worksheets/sheet5.xml" Id="Re3f2e3df6cf54b1e" /><Relationship Type="http://schemas.openxmlformats.org/officeDocument/2006/relationships/worksheet" Target="/xl/worksheets/sheet6.xml" Id="Ra6bca64b09214a17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60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36" t="str">
        <x:v>Mediated Regression Worked Excel Workbook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Purpose</x:v>
      </x:c>
      <x:c r="B3" s="14" t="str">
        <x:v>Folder</x:v>
      </x:c>
      <x:c r="C3" s="14" t="str">
        <x:v>Default X</x:v>
      </x:c>
      <x:c r="D3" s="14" t="str">
        <x:v>Default Mediator</x:v>
      </x:c>
      <x:c r="E3" s="14" t="str">
        <x:v>Default Outcome</x:v>
      </x:c>
      <x:c r="F3" s="14" t="str">
        <x:v>Output Scripts</x:v>
      </x:c>
      <x:c r="G3" s="14" t="str">
        <x:v>Decision Rule</x:v>
      </x:c>
      <x:c r="H3" s="14" t="str">
        <x:v>Notes</x:v>
      </x:c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str">
        <x:v>Worked Excel template for single-mediator regression analysis.</x:v>
      </x:c>
      <x:c r="B4" s="26" t="str">
        <x:v>D:\DATA ANALYSIS\H Regression Tests and Models\Mediated Regression</x:v>
      </x:c>
      <x:c r="C4" s="26" t="str">
        <x:v>G1</x:v>
      </x:c>
      <x:c r="D4" s="26" t="str">
        <x:v>G2</x:v>
      </x:c>
      <x:c r="E4" s="26" t="str">
        <x:v>G3</x:v>
      </x:c>
      <x:c r="F4" s="26" t="str">
        <x:v>Use with generated Python, R, and SPSS files.</x:v>
      </x:c>
      <x:c r="G4" s="26" t="str">
        <x:v>Mediation supported when bootstrap CI for a*b excludes zero.</x:v>
      </x:c>
      <x:c r="H4" s="26" t="str">
        <x:v>Replace example coefficients with actual values from Python/R/SPSS output.</x:v>
      </x:c>
      <x:c r="I4" s="26"/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/>
      <x:c r="B5" s="26"/>
      <x:c r="C5" s="26"/>
      <x:c r="D5" s="26"/>
      <x:c r="E5" s="26"/>
      <x:c r="F5" s="26"/>
      <x:c r="G5" s="26"/>
      <x:c r="H5" s="26"/>
      <x:c r="I5" s="26"/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2" t="str">
        <x:v>Core formulas used in this workbook</x:v>
      </x:c>
      <x:c r="B6" s="26"/>
      <x:c r="C6" s="26"/>
      <x:c r="D6" s="26"/>
      <x:c r="E6" s="26"/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2" t="str">
        <x:v>Path a</x:v>
      </x:c>
      <x:c r="B7" s="26" t="str">
        <x:v>Coefficient of X in mediator model: M ~ X + covariates</x:v>
      </x:c>
      <x:c r="C7" s="26"/>
      <x:c r="D7" s="26"/>
      <x:c r="E7" s="26"/>
      <x:c r="F7" s="26"/>
      <x:c r="G7" s="26"/>
      <x:c r="H7" s="26"/>
      <x:c r="I7" s="26"/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2" t="str">
        <x:v>Path b</x:v>
      </x:c>
      <x:c r="B8" s="26" t="str">
        <x:v>Coefficient of mediator in outcome model: Y ~ X + M + covariates</x:v>
      </x:c>
      <x:c r="C8" s="26"/>
      <x:c r="D8" s="26"/>
      <x:c r="E8" s="26"/>
      <x:c r="F8" s="26"/>
      <x:c r="G8" s="26"/>
      <x:c r="H8" s="26"/>
      <x:c r="I8" s="26"/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2" t="str">
        <x:v>Total effect c</x:v>
      </x:c>
      <x:c r="B9" s="26" t="str">
        <x:v>Coefficient of X in total model: Y ~ X + covariates</x:v>
      </x:c>
      <x:c r="C9" s="26"/>
      <x:c r="D9" s="26"/>
      <x:c r="E9" s="26"/>
      <x:c r="F9" s="26"/>
      <x:c r="G9" s="26"/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22" t="str">
        <x:v>Direct effect c'</x:v>
      </x:c>
      <x:c r="B10" s="26" t="str">
        <x:v>Coefficient of X in outcome model after mediator is included</x:v>
      </x:c>
      <x:c r="C10" s="26"/>
      <x:c r="D10" s="26"/>
      <x:c r="E10" s="26"/>
      <x:c r="F10" s="26"/>
      <x:c r="G10" s="26"/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2" t="str">
        <x:v>Indirect effect</x:v>
      </x:c>
      <x:c r="B11" s="26" t="str">
        <x:v>a*b</x:v>
      </x:c>
      <x:c r="C11" s="26"/>
      <x:c r="D11" s="26"/>
      <x:c r="E11" s="26"/>
      <x:c r="F11" s="26"/>
      <x:c r="G11" s="26"/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2" t="str">
        <x:v>Sobel SE</x:v>
      </x:c>
      <x:c r="B12" s="26" t="str">
        <x:v>SQRT(b^2*SEa^2 + a^2*SEb^2)</x:v>
      </x:c>
      <x:c r="C12" s="26"/>
      <x:c r="D12" s="26"/>
      <x:c r="E12" s="26"/>
      <x:c r="F12" s="26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22" t="str">
        <x:v>Bootstrap CI</x:v>
      </x:c>
      <x:c r="B13" s="26" t="str">
        <x:v>Percentile 2.5% to 97.5% of bootstrapped a*b values</x:v>
      </x:c>
      <x:c r="C13" s="26"/>
      <x:c r="D13" s="26"/>
      <x:c r="E13" s="26"/>
      <x:c r="F13" s="26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/>
      <x:c r="B14" s="26"/>
      <x:c r="C14" s="26"/>
      <x:c r="D14" s="26"/>
      <x:c r="E14" s="26"/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/>
      <x:c r="B15" s="26"/>
      <x:c r="C15" s="26"/>
      <x:c r="D15" s="26"/>
      <x:c r="E15" s="26"/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6"/>
      <x:c r="B31" s="26"/>
      <x:c r="C31" s="26"/>
      <x:c r="D31" s="26"/>
      <x:c r="E31" s="26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6"/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6"/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6"/>
      <x:c r="B34" s="26"/>
      <x:c r="C34" s="26"/>
      <x:c r="D34" s="26"/>
      <x:c r="E34" s="26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H1"/>
    <x:mergeCell ref="A6:H6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</x:cols>
  <x:sheetData>
    <x:row r="1">
      <x:c r="A1" s="36" t="str">
        <x:v>Dataset Template for Mediated Regression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row_id</x:v>
      </x:c>
      <x:c r="B3" s="14" t="str">
        <x:v>X_G1</x:v>
      </x:c>
      <x:c r="C3" s="14" t="str">
        <x:v>Mediator_G2</x:v>
      </x:c>
      <x:c r="D3" s="14" t="str">
        <x:v>Outcome_G3</x:v>
      </x:c>
      <x:c r="E3" s="14" t="str">
        <x:v>studytime</x:v>
      </x:c>
      <x:c r="F3" s="14" t="str">
        <x:v>failures</x:v>
      </x:c>
      <x:c r="G3" s="14" t="str">
        <x:v>absences</x:v>
      </x:c>
      <x:c r="H3" s="14" t="str">
        <x:v>age</x:v>
      </x:c>
      <x:c r="I3" s="14" t="str">
        <x:v>school_MS</x:v>
      </x:c>
      <x:c r="J3" s="14" t="str">
        <x:v>sex_M</x:v>
      </x:c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n">
        <x:v>1</x:v>
      </x:c>
      <x:c r="B4" s="26" t="n">
        <x:v>12</x:v>
      </x:c>
      <x:c r="C4" s="26" t="n">
        <x:v>13</x:v>
      </x:c>
      <x:c r="D4" s="26" t="n">
        <x:v>14</x:v>
      </x:c>
      <x:c r="E4" s="26" t="n">
        <x:v>2</x:v>
      </x:c>
      <x:c r="F4" s="26" t="n">
        <x:v>0</x:v>
      </x:c>
      <x:c r="G4" s="26" t="n">
        <x:v>4</x:v>
      </x:c>
      <x:c r="H4" s="26" t="n">
        <x:v>16</x:v>
      </x:c>
      <x:c r="I4" s="26" t="n">
        <x:v>0</x:v>
      </x:c>
      <x:c r="J4" s="26" t="n">
        <x:v>0</x:v>
      </x:c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 t="n">
        <x:v>2</x:v>
      </x:c>
      <x:c r="B5" s="26" t="n">
        <x:v>9</x:v>
      </x:c>
      <x:c r="C5" s="26" t="n">
        <x:v>10</x:v>
      </x:c>
      <x:c r="D5" s="26" t="n">
        <x:v>10</x:v>
      </x:c>
      <x:c r="E5" s="26" t="n">
        <x:v>2</x:v>
      </x:c>
      <x:c r="F5" s="26" t="n">
        <x:v>0</x:v>
      </x:c>
      <x:c r="G5" s="26" t="n">
        <x:v>2</x:v>
      </x:c>
      <x:c r="H5" s="26" t="n">
        <x:v>17</x:v>
      </x:c>
      <x:c r="I5" s="26" t="n">
        <x:v>1</x:v>
      </x:c>
      <x:c r="J5" s="26" t="n">
        <x:v>1</x:v>
      </x:c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6" t="n">
        <x:v>3</x:v>
      </x:c>
      <x:c r="B6" s="26" t="n">
        <x:v>15</x:v>
      </x:c>
      <x:c r="C6" s="26" t="n">
        <x:v>15</x:v>
      </x:c>
      <x:c r="D6" s="26" t="n">
        <x:v>16</x:v>
      </x:c>
      <x:c r="E6" s="26" t="n">
        <x:v>3</x:v>
      </x:c>
      <x:c r="F6" s="26" t="n">
        <x:v>0</x:v>
      </x:c>
      <x:c r="G6" s="26" t="n">
        <x:v>1</x:v>
      </x:c>
      <x:c r="H6" s="26" t="n">
        <x:v>16</x:v>
      </x:c>
      <x:c r="I6" s="26" t="n">
        <x:v>0</x:v>
      </x:c>
      <x:c r="J6" s="26" t="n">
        <x:v>1</x:v>
      </x:c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6" t="n">
        <x:v>4</x:v>
      </x:c>
      <x:c r="B7" s="26" t="n">
        <x:v>7</x:v>
      </x:c>
      <x:c r="C7" s="26" t="n">
        <x:v>8</x:v>
      </x:c>
      <x:c r="D7" s="26" t="n">
        <x:v>8</x:v>
      </x:c>
      <x:c r="E7" s="26" t="n">
        <x:v>1</x:v>
      </x:c>
      <x:c r="F7" s="26" t="n">
        <x:v>1</x:v>
      </x:c>
      <x:c r="G7" s="26" t="n">
        <x:v>8</x:v>
      </x:c>
      <x:c r="H7" s="26" t="n">
        <x:v>18</x:v>
      </x:c>
      <x:c r="I7" s="26" t="n">
        <x:v>1</x:v>
      </x:c>
      <x:c r="J7" s="26" t="n">
        <x:v>0</x:v>
      </x:c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6" t="n">
        <x:v>5</x:v>
      </x:c>
      <x:c r="B8" s="26" t="n">
        <x:v>11</x:v>
      </x:c>
      <x:c r="C8" s="26" t="n">
        <x:v>12</x:v>
      </x:c>
      <x:c r="D8" s="26" t="n">
        <x:v>13</x:v>
      </x:c>
      <x:c r="E8" s="26" t="n">
        <x:v>2</x:v>
      </x:c>
      <x:c r="F8" s="26" t="n">
        <x:v>0</x:v>
      </x:c>
      <x:c r="G8" s="26" t="n">
        <x:v>3</x:v>
      </x:c>
      <x:c r="H8" s="26" t="n">
        <x:v>17</x:v>
      </x:c>
      <x:c r="I8" s="26" t="n">
        <x:v>0</x:v>
      </x:c>
      <x:c r="J8" s="26" t="n">
        <x:v>0</x:v>
      </x:c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6"/>
      <x:c r="B9" s="26"/>
      <x:c r="C9" s="26"/>
      <x:c r="D9" s="26"/>
      <x:c r="E9" s="26"/>
      <x:c r="F9" s="26"/>
      <x:c r="G9" s="26"/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30" t="str">
        <x:v>Paste the full dataset here or use the generated scripts to read dataset.csv directly from the test folder. For the default student dataset, X=G1, mediator=G2, outcome=G3.</x:v>
      </x:c>
      <x:c r="B10" s="26"/>
      <x:c r="C10" s="26"/>
      <x:c r="D10" s="26"/>
      <x:c r="E10" s="26"/>
      <x:c r="F10" s="26"/>
      <x:c r="G10" s="26"/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6"/>
      <x:c r="B11" s="26"/>
      <x:c r="C11" s="26"/>
      <x:c r="D11" s="26"/>
      <x:c r="E11" s="26"/>
      <x:c r="F11" s="26"/>
      <x:c r="G11" s="26"/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6"/>
      <x:c r="B12" s="26"/>
      <x:c r="C12" s="26"/>
      <x:c r="D12" s="26"/>
      <x:c r="E12" s="26"/>
      <x:c r="F12" s="26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26"/>
      <x:c r="B13" s="26"/>
      <x:c r="C13" s="26"/>
      <x:c r="D13" s="26"/>
      <x:c r="E13" s="26"/>
      <x:c r="F13" s="26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/>
      <x:c r="B14" s="26"/>
      <x:c r="C14" s="26"/>
      <x:c r="D14" s="26"/>
      <x:c r="E14" s="26"/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/>
      <x:c r="B15" s="26"/>
      <x:c r="C15" s="26"/>
      <x:c r="D15" s="26"/>
      <x:c r="E15" s="26"/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6"/>
      <x:c r="B31" s="26"/>
      <x:c r="C31" s="26"/>
      <x:c r="D31" s="26"/>
      <x:c r="E31" s="26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6"/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6"/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6"/>
      <x:c r="B34" s="26"/>
      <x:c r="C34" s="26"/>
      <x:c r="D34" s="26"/>
      <x:c r="E34" s="26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J1"/>
    <x:mergeCell ref="A10:J10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4" hidden="0" customWidth="1"/>
    <x:col min="2" max="2" width="42" hidden="0" customWidth="1"/>
    <x:col min="3" max="3" width="34" hidden="0" customWidth="1"/>
    <x:col min="4" max="4" width="8.75" hidden="0" customWidth="1"/>
    <x:col min="5" max="5" width="11.630000114440918" hidden="0" customWidth="1"/>
    <x:col min="6" max="6" width="7.5" hidden="0" customWidth="1"/>
    <x:col min="7" max="7" width="6.630000114440918" hidden="0" customWidth="1"/>
    <x:col min="8" max="8" width="50.380001068115234" hidden="0" customWidth="1"/>
    <x:col min="9" max="9" width="36.130001068115234" hidden="0" customWidth="1"/>
    <x:col min="10" max="10" width="36.130001068115234" hidden="0" customWidth="1"/>
  </x:cols>
  <x:sheetData>
    <x:row r="1">
      <x:c r="A1" s="36" t="str">
        <x:v>Enter or paste path coefficients from Python/R/SPSS output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Path</x:v>
      </x:c>
      <x:c r="B3" s="14" t="str">
        <x:v>Model</x:v>
      </x:c>
      <x:c r="C3" s="14" t="str">
        <x:v>Term</x:v>
      </x:c>
      <x:c r="D3" s="14" t="str">
        <x:v>Coefficient</x:v>
      </x:c>
      <x:c r="E3" s="14" t="str">
        <x:v>Standard Error</x:v>
      </x:c>
      <x:c r="F3" s="14" t="str">
        <x:v>df</x:v>
      </x:c>
      <x:c r="G3" s="14" t="str">
        <x:v>t value</x:v>
      </x:c>
      <x:c r="H3" s="14" t="str">
        <x:v>p value</x:v>
      </x:c>
      <x:c r="I3" s="14" t="str">
        <x:v>CI Lower</x:v>
      </x:c>
      <x:c r="J3" s="14" t="str">
        <x:v>CI Upper</x:v>
      </x:c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str">
        <x:v>a</x:v>
      </x:c>
      <x:c r="B4" s="26" t="str">
        <x:v>Mediator model: G2 ~ G1 + covariates</x:v>
      </x:c>
      <x:c r="C4" s="26" t="str">
        <x:v>G1 predicts G2</x:v>
      </x:c>
      <x:c r="D4" s="38" t="n">
        <x:v>0.92</x:v>
      </x:c>
      <x:c r="E4" s="38" t="n">
        <x:v>0.025</x:v>
      </x:c>
      <x:c r="F4" s="38" t="n">
        <x:v>640</x:v>
      </x:c>
      <x:c r="G4" s="38" t="n">
        <x:f>D4/E4</x:f>
        <x:v>36.8</x:v>
      </x:c>
      <x:c r="H4" s="38" t="e">
        <x:f>T.DIST.2T(ABS(G4),F4)</x:f>
      </x:c>
      <x:c r="I4" s="38" t="e">
        <x:f>D4-T.INV.2T(0.05,F4)*E4</x:f>
      </x:c>
      <x:c r="J4" s="38" t="e">
        <x:f>D4+T.INV.2T(0.05,F4)*E4</x:f>
      </x:c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 t="str">
        <x:v>b</x:v>
      </x:c>
      <x:c r="B5" s="26" t="str">
        <x:v>Outcome model: G3 ~ G1 + G2 + covariates</x:v>
      </x:c>
      <x:c r="C5" s="26" t="str">
        <x:v>G2 predicts G3 controlling G1</x:v>
      </x:c>
      <x:c r="D5" s="38" t="n">
        <x:v>0.82</x:v>
      </x:c>
      <x:c r="E5" s="38" t="n">
        <x:v>0.035</x:v>
      </x:c>
      <x:c r="F5" s="38" t="n">
        <x:v>639</x:v>
      </x:c>
      <x:c r="G5" s="38" t="n">
        <x:f>D5/E5</x:f>
        <x:v>23.428571428571423</x:v>
      </x:c>
      <x:c r="H5" s="38" t="e">
        <x:f>T.DIST.2T(ABS(G5),F5)</x:f>
      </x:c>
      <x:c r="I5" s="38" t="e">
        <x:f>D5-T.INV.2T(0.05,F5)*E5</x:f>
      </x:c>
      <x:c r="J5" s="38" t="e">
        <x:f>D5+T.INV.2T(0.05,F5)*E5</x:f>
      </x:c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6" t="str">
        <x:v>c</x:v>
      </x:c>
      <x:c r="B6" s="26" t="str">
        <x:v>Total model: G3 ~ G1 + covariates</x:v>
      </x:c>
      <x:c r="C6" s="26" t="str">
        <x:v>Total G1 effect on G3</x:v>
      </x:c>
      <x:c r="D6" s="38" t="n">
        <x:v>0.93</x:v>
      </x:c>
      <x:c r="E6" s="38" t="n">
        <x:v>0.027</x:v>
      </x:c>
      <x:c r="F6" s="38" t="n">
        <x:v>640</x:v>
      </x:c>
      <x:c r="G6" s="38" t="n">
        <x:f>D6/E6</x:f>
        <x:v>34.44444444444445</x:v>
      </x:c>
      <x:c r="H6" s="38" t="e">
        <x:f>T.DIST.2T(ABS(G6),F6)</x:f>
      </x:c>
      <x:c r="I6" s="38" t="e">
        <x:f>D6-T.INV.2T(0.05,F6)*E6</x:f>
      </x:c>
      <x:c r="J6" s="38" t="e">
        <x:f>D6+T.INV.2T(0.05,F6)*E6</x:f>
      </x:c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6" t="str">
        <x:v>c'</x:v>
      </x:c>
      <x:c r="B7" s="26" t="str">
        <x:v>Outcome model: G3 ~ G1 + G2 + covariates</x:v>
      </x:c>
      <x:c r="C7" s="26" t="str">
        <x:v>Direct G1 effect controlling G2</x:v>
      </x:c>
      <x:c r="D7" s="38" t="n">
        <x:v>0.175</x:v>
      </x:c>
      <x:c r="E7" s="38" t="n">
        <x:v>0.04</x:v>
      </x:c>
      <x:c r="F7" s="38" t="n">
        <x:v>639</x:v>
      </x:c>
      <x:c r="G7" s="38" t="n">
        <x:f>D7/E7</x:f>
        <x:v>4.375</x:v>
      </x:c>
      <x:c r="H7" s="38" t="e">
        <x:f>T.DIST.2T(ABS(G7),F7)</x:f>
      </x:c>
      <x:c r="I7" s="38" t="e">
        <x:f>D7-T.INV.2T(0.05,F7)*E7</x:f>
      </x:c>
      <x:c r="J7" s="38" t="e">
        <x:f>D7+T.INV.2T(0.05,F7)*E7</x:f>
      </x:c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6"/>
      <x:c r="B8" s="26"/>
      <x:c r="C8" s="26"/>
      <x:c r="D8" s="26"/>
      <x:c r="E8" s="26"/>
      <x:c r="F8" s="26"/>
      <x:c r="G8" s="26"/>
      <x:c r="H8" s="26"/>
      <x:c r="I8" s="26"/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6"/>
      <x:c r="B9" s="26"/>
      <x:c r="C9" s="26"/>
      <x:c r="D9" s="26"/>
      <x:c r="E9" s="26"/>
      <x:c r="F9" s="26"/>
      <x:c r="G9" s="26"/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30" t="str">
        <x:v>Replace the example coefficients and standard errors with the exact values from mediated_regression_path_coefficients.csv or SPSS regression tables.</x:v>
      </x:c>
      <x:c r="B10" s="26"/>
      <x:c r="C10" s="26"/>
      <x:c r="D10" s="26"/>
      <x:c r="E10" s="26"/>
      <x:c r="F10" s="26"/>
      <x:c r="G10" s="26"/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6"/>
      <x:c r="B11" s="26"/>
      <x:c r="C11" s="26"/>
      <x:c r="D11" s="26"/>
      <x:c r="E11" s="26"/>
      <x:c r="F11" s="26"/>
      <x:c r="G11" s="26"/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6"/>
      <x:c r="B12" s="26"/>
      <x:c r="C12" s="26"/>
      <x:c r="D12" s="26"/>
      <x:c r="E12" s="26"/>
      <x:c r="F12" s="26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26"/>
      <x:c r="B13" s="26"/>
      <x:c r="C13" s="26"/>
      <x:c r="D13" s="26"/>
      <x:c r="E13" s="26"/>
      <x:c r="F13" s="26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/>
      <x:c r="B14" s="26"/>
      <x:c r="C14" s="26"/>
      <x:c r="D14" s="26"/>
      <x:c r="E14" s="26"/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/>
      <x:c r="B15" s="26"/>
      <x:c r="C15" s="26"/>
      <x:c r="D15" s="26"/>
      <x:c r="E15" s="26"/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6"/>
      <x:c r="B31" s="26"/>
      <x:c r="C31" s="26"/>
      <x:c r="D31" s="26"/>
      <x:c r="E31" s="26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6"/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6"/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6"/>
      <x:c r="B34" s="26"/>
      <x:c r="C34" s="26"/>
      <x:c r="D34" s="26"/>
      <x:c r="E34" s="26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J1"/>
    <x:mergeCell ref="A10:J10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6.1299991607666" hidden="0" customWidth="1"/>
    <x:col min="2" max="2" width="23.1299991607666" hidden="0" customWidth="1"/>
    <x:col min="3" max="3" width="44" hidden="0" customWidth="1"/>
    <x:col min="4" max="4" width="10.25" hidden="0" customWidth="1"/>
    <x:col min="5" max="5" width="36" hidden="0" customWidth="1"/>
    <x:col min="6" max="6" width="42" hidden="0" customWidth="1"/>
  </x:cols>
  <x:sheetData>
    <x:row r="1">
      <x:c r="A1" s="36" t="str">
        <x:v>Mediation Effects Calculations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Metric</x:v>
      </x:c>
      <x:c r="B3" s="14" t="str">
        <x:v>Formula / Source</x:v>
      </x:c>
      <x:c r="C3" s="14" t="str">
        <x:v>Excel Formula</x:v>
      </x:c>
      <x:c r="D3" s="14" t="str">
        <x:v>Value</x:v>
      </x:c>
      <x:c r="E3" s="14" t="str">
        <x:v>Interpretation</x:v>
      </x:c>
      <x:c r="F3" s="14" t="str">
        <x:v>Decision</x:v>
      </x:c>
      <x:c r="G3" s="26"/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str">
        <x:v>Path a</x:v>
      </x:c>
      <x:c r="B4" s="26" t="str">
        <x:v>Path_Coefficients D4</x:v>
      </x:c>
      <x:c r="C4" s="26" t="n">
        <x:f>Path_Coefficients!D4</x:f>
        <x:v>0.92</x:v>
      </x:c>
      <x:c r="D4" s="38" t="n">
        <x:f>Path_Coefficients!D4</x:f>
        <x:v>0.92</x:v>
      </x:c>
      <x:c r="E4" s="26" t="str">
        <x:v>X predicts mediator</x:v>
      </x:c>
      <x:c r="F4" s="26" t="str"/>
      <x:c r="G4" s="26"/>
      <x:c r="H4" s="26"/>
      <x:c r="I4" s="26"/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 t="str">
        <x:v>Path b</x:v>
      </x:c>
      <x:c r="B5" s="26" t="str">
        <x:v>Path_Coefficients D5</x:v>
      </x:c>
      <x:c r="C5" s="26" t="n">
        <x:f>Path_Coefficients!D5</x:f>
        <x:v>0.82</x:v>
      </x:c>
      <x:c r="D5" s="38" t="n">
        <x:f>Path_Coefficients!D5</x:f>
        <x:v>0.82</x:v>
      </x:c>
      <x:c r="E5" s="26" t="str">
        <x:v>Mediator predicts Y controlling X</x:v>
      </x:c>
      <x:c r="F5" s="26" t="str"/>
      <x:c r="G5" s="26"/>
      <x:c r="H5" s="26"/>
      <x:c r="I5" s="26"/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6" t="str">
        <x:v>Total effect c</x:v>
      </x:c>
      <x:c r="B6" s="26" t="str">
        <x:v>Path_Coefficients D6</x:v>
      </x:c>
      <x:c r="C6" s="26" t="n">
        <x:f>Path_Coefficients!D6</x:f>
        <x:v>0.93</x:v>
      </x:c>
      <x:c r="D6" s="38" t="n">
        <x:f>Path_Coefficients!D6</x:f>
        <x:v>0.93</x:v>
      </x:c>
      <x:c r="E6" s="26" t="str">
        <x:v>Total X effect on Y</x:v>
      </x:c>
      <x:c r="F6" s="26" t="str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6" t="str">
        <x:v>Direct effect c'</x:v>
      </x:c>
      <x:c r="B7" s="26" t="str">
        <x:v>Path_Coefficients D7</x:v>
      </x:c>
      <x:c r="C7" s="26" t="n">
        <x:f>Path_Coefficients!D7</x:f>
        <x:v>0.175</x:v>
      </x:c>
      <x:c r="D7" s="38" t="n">
        <x:f>Path_Coefficients!D7</x:f>
        <x:v>0.175</x:v>
      </x:c>
      <x:c r="E7" s="26" t="str">
        <x:v>Direct X effect after mediator</x:v>
      </x:c>
      <x:c r="F7" s="26" t="str"/>
      <x:c r="G7" s="26"/>
      <x:c r="H7" s="26"/>
      <x:c r="I7" s="26"/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6" t="str">
        <x:v>Indirect effect a*b</x:v>
      </x:c>
      <x:c r="B8" s="26" t="str">
        <x:v>a*b</x:v>
      </x:c>
      <x:c r="C8" s="26" t="n">
        <x:f>D4*D5</x:f>
        <x:v>0.7544</x:v>
      </x:c>
      <x:c r="D8" s="38" t="n">
        <x:f>D4*D5</x:f>
        <x:v>0.7544</x:v>
      </x:c>
      <x:c r="E8" s="26" t="str">
        <x:v>Mediated effect size</x:v>
      </x:c>
      <x:c r="F8" s="26" t="str"/>
      <x:c r="G8" s="26"/>
      <x:c r="H8" s="26"/>
      <x:c r="I8" s="26"/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6" t="str">
        <x:v>Proportion mediated</x:v>
      </x:c>
      <x:c r="B9" s="26" t="str">
        <x:v>Indirect / total</x:v>
      </x:c>
      <x:c r="C9" s="26" t="n">
        <x:f>IFERROR(D8/D6,"")</x:f>
        <x:v>0.8111827956989246</x:v>
      </x:c>
      <x:c r="D9" s="38" t="n">
        <x:f>IFERROR(D8/D6,"")</x:f>
        <x:v>0.8111827956989246</x:v>
      </x:c>
      <x:c r="E9" s="26" t="str">
        <x:v>Share of total effect through mediator</x:v>
      </x:c>
      <x:c r="F9" s="26" t="str"/>
      <x:c r="G9" s="26"/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26" t="str">
        <x:v>Sobel SE</x:v>
      </x:c>
      <x:c r="B10" s="26" t="str">
        <x:v>sqrt(b^2*SEa^2 + a^2*SEb^2)</x:v>
      </x:c>
      <x:c r="C10" s="26" t="n">
        <x:f>SQRT((D5^2)*(Path_Coefficients!E4^2)+(D4^2)*(Path_Coefficients!E5^2))</x:f>
        <x:v>0.038171848265442954</x:v>
      </x:c>
      <x:c r="D10" s="38" t="n">
        <x:f>SQRT((D5^2)*(Path_Coefficients!E4^2)+(D4^2)*(Path_Coefficients!E5^2))</x:f>
        <x:v>0.038171848265442954</x:v>
      </x:c>
      <x:c r="E10" s="26" t="str">
        <x:v>Approximate indirect-effect SE</x:v>
      </x:c>
      <x:c r="F10" s="26" t="str"/>
      <x:c r="G10" s="26"/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6" t="str">
        <x:v>Sobel z</x:v>
      </x:c>
      <x:c r="B11" s="26" t="str">
        <x:v>Indirect / Sobel SE</x:v>
      </x:c>
      <x:c r="C11" s="26" t="n">
        <x:f>IFERROR(D8/D10,"")</x:f>
        <x:v>19.763255757331503</x:v>
      </x:c>
      <x:c r="D11" s="38" t="n">
        <x:f>IFERROR(D8/D10,"")</x:f>
        <x:v>19.763255757331503</x:v>
      </x:c>
      <x:c r="E11" s="26" t="str">
        <x:v>Approximate test statistic</x:v>
      </x:c>
      <x:c r="F11" s="26" t="str"/>
      <x:c r="G11" s="26"/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6" t="str">
        <x:v>Sobel p value</x:v>
      </x:c>
      <x:c r="B12" s="26" t="str">
        <x:v>Two-tailed normal p</x:v>
      </x:c>
      <x:c r="C12" s="26" t="n">
        <x:f>IFERROR(2*(1-NORM.S.DIST(ABS(D11),TRUE)),"")</x:f>
        <x:v>0</x:v>
      </x:c>
      <x:c r="D12" s="38" t="n">
        <x:f>IFERROR(2*(1-NORM.S.DIST(ABS(D11),TRUE)),"")</x:f>
        <x:v>0</x:v>
      </x:c>
      <x:c r="E12" s="26" t="str">
        <x:v>Approximate p value</x:v>
      </x:c>
      <x:c r="F12" s="26" t="str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26" t="str">
        <x:v>Bootstrap CI lower</x:v>
      </x:c>
      <x:c r="B13" s="26" t="str">
        <x:v>Bootstrap_CI percentile 2.5%</x:v>
      </x:c>
      <x:c r="C13" s="26" t="n">
        <x:f>Bootstrap_CI!B33</x:f>
        <x:v>0.7502309</x:v>
      </x:c>
      <x:c r="D13" s="38" t="n">
        <x:f>Bootstrap_CI!B33</x:f>
        <x:v>0.7502309</x:v>
      </x:c>
      <x:c r="E13" s="26" t="str">
        <x:v>Preferred CI lower bound</x:v>
      </x:c>
      <x:c r="F13" s="26" t="str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 t="str">
        <x:v>Bootstrap CI upper</x:v>
      </x:c>
      <x:c r="B14" s="26" t="str">
        <x:v>Bootstrap_CI percentile 97.5%</x:v>
      </x:c>
      <x:c r="C14" s="26" t="n">
        <x:f>Bootstrap_CI!B34</x:f>
        <x:v>0.7584389</x:v>
      </x:c>
      <x:c r="D14" s="38" t="n">
        <x:f>Bootstrap_CI!B34</x:f>
        <x:v>0.7584389</x:v>
      </x:c>
      <x:c r="E14" s="26" t="str">
        <x:v>Preferred CI upper bound</x:v>
      </x:c>
      <x:c r="F14" s="26" t="str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 t="str">
        <x:v>Bootstrap decision</x:v>
      </x:c>
      <x:c r="B15" s="26" t="str">
        <x:v>CI excludes zero</x:v>
      </x:c>
      <x:c r="C15" s="26" t="str">
        <x:f>IF(OR(D13&gt;0,D14&lt;0),"Supported","Not supported")</x:f>
        <x:v>Supported</x:v>
      </x:c>
      <x:c r="D15" s="38" t="str">
        <x:f>IF(OR(D13&gt;0,D14&lt;0),"Supported","Not supported")</x:f>
        <x:v>Supported</x:v>
      </x:c>
      <x:c r="E15" s="26" t="str">
        <x:v>Preferred decision</x:v>
      </x:c>
      <x:c r="F15" s="26" t="str">
        <x:f>IF(D15="Supported","Bootstrap CI excludes zero: mediation supported","Bootstrap CI includes zero: mediation not supported")</x:f>
        <x:v>Bootstrap CI excludes zero: mediation supported</x:v>
      </x:c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6"/>
      <x:c r="B31" s="26"/>
      <x:c r="C31" s="26"/>
      <x:c r="D31" s="26"/>
      <x:c r="E31" s="26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6"/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6"/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6"/>
      <x:c r="B34" s="26"/>
      <x:c r="C34" s="26"/>
      <x:c r="D34" s="26"/>
      <x:c r="E34" s="26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F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>
      <x:c r="A1" s="36" t="str">
        <x:v>Bootstrap Indirect Effect Template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Bootstrap Sample</x:v>
      </x:c>
      <x:c r="B3" s="14" t="str">
        <x:v>Path a</x:v>
      </x:c>
      <x:c r="C3" s="14" t="str">
        <x:v>Path b</x:v>
      </x:c>
      <x:c r="D3" s="14" t="str">
        <x:v>Indirect a*b</x:v>
      </x:c>
      <x:c r="E3" s="14" t="str">
        <x:v>Direct c prime</x:v>
      </x:c>
      <x:c r="F3" s="26"/>
      <x:c r="G3" s="26"/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n">
        <x:v>1</x:v>
      </x:c>
      <x:c r="B4" s="38" t="n">
        <x:f>Path_Coefficients!D4+-0.012</x:f>
        <x:v>0.908</x:v>
      </x:c>
      <x:c r="C4" s="38" t="n">
        <x:f>Path_Coefficients!D5--0.012/2</x:f>
        <x:v>0.826</x:v>
      </x:c>
      <x:c r="D4" s="38" t="n">
        <x:f>B4*C4</x:f>
        <x:v>0.750008</x:v>
      </x:c>
      <x:c r="E4" s="38" t="n">
        <x:f>Path_Coefficients!D7+-0.012/3</x:f>
        <x:v>0.17099999999999999</x:v>
      </x:c>
      <x:c r="F4" s="26"/>
      <x:c r="G4" s="26"/>
      <x:c r="H4" s="26"/>
      <x:c r="I4" s="26"/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 t="n">
        <x:v>2</x:v>
      </x:c>
      <x:c r="B5" s="38" t="n">
        <x:f>Path_Coefficients!D4+-0.011</x:f>
        <x:v>0.909</x:v>
      </x:c>
      <x:c r="C5" s="38" t="n">
        <x:f>Path_Coefficients!D5--0.011/2</x:f>
        <x:v>0.8254999999999999</x:v>
      </x:c>
      <x:c r="D5" s="38" t="n">
        <x:f>B5*C5</x:f>
        <x:v>0.7503795</x:v>
      </x:c>
      <x:c r="E5" s="38" t="n">
        <x:f>Path_Coefficients!D7+-0.011/3</x:f>
        <x:v>0.1713333333333333</x:v>
      </x:c>
      <x:c r="F5" s="26"/>
      <x:c r="G5" s="26"/>
      <x:c r="H5" s="26"/>
      <x:c r="I5" s="26"/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6" t="n">
        <x:v>3</x:v>
      </x:c>
      <x:c r="B6" s="38" t="n">
        <x:f>Path_Coefficients!D4+-0.01</x:f>
        <x:v>0.91</x:v>
      </x:c>
      <x:c r="C6" s="38" t="n">
        <x:f>Path_Coefficients!D5--0.01/2</x:f>
        <x:v>0.825</x:v>
      </x:c>
      <x:c r="D6" s="38" t="n">
        <x:f>B6*C6</x:f>
        <x:v>0.75075</x:v>
      </x:c>
      <x:c r="E6" s="38" t="n">
        <x:f>Path_Coefficients!D7+-0.01/3</x:f>
        <x:v>0.17166666666666666</x:v>
      </x:c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6" t="n">
        <x:v>4</x:v>
      </x:c>
      <x:c r="B7" s="38" t="n">
        <x:f>Path_Coefficients!D4+-0.009</x:f>
        <x:v>0.911</x:v>
      </x:c>
      <x:c r="C7" s="38" t="n">
        <x:f>Path_Coefficients!D5--0.009/2</x:f>
        <x:v>0.8244999999999999</x:v>
      </x:c>
      <x:c r="D7" s="38" t="n">
        <x:f>B7*C7</x:f>
        <x:v>0.7511194999999999</x:v>
      </x:c>
      <x:c r="E7" s="38" t="n">
        <x:f>Path_Coefficients!D7+-0.009/3</x:f>
        <x:v>0.172</x:v>
      </x:c>
      <x:c r="F7" s="26"/>
      <x:c r="G7" s="26"/>
      <x:c r="H7" s="26"/>
      <x:c r="I7" s="26"/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6" t="n">
        <x:v>5</x:v>
      </x:c>
      <x:c r="B8" s="38" t="n">
        <x:f>Path_Coefficients!D4+-0.008</x:f>
        <x:v>0.912</x:v>
      </x:c>
      <x:c r="C8" s="38" t="n">
        <x:f>Path_Coefficients!D5--0.008/2</x:f>
        <x:v>0.824</x:v>
      </x:c>
      <x:c r="D8" s="38" t="n">
        <x:f>B8*C8</x:f>
        <x:v>0.7514879999999999</x:v>
      </x:c>
      <x:c r="E8" s="38" t="n">
        <x:f>Path_Coefficients!D7+-0.008/3</x:f>
        <x:v>0.1723333333333333</x:v>
      </x:c>
      <x:c r="F8" s="26"/>
      <x:c r="G8" s="26"/>
      <x:c r="H8" s="26"/>
      <x:c r="I8" s="26"/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6" t="n">
        <x:v>6</x:v>
      </x:c>
      <x:c r="B9" s="38" t="n">
        <x:f>Path_Coefficients!D4+-0.007</x:f>
        <x:v>0.913</x:v>
      </x:c>
      <x:c r="C9" s="38" t="n">
        <x:f>Path_Coefficients!D5--0.007/2</x:f>
        <x:v>0.8234999999999999</x:v>
      </x:c>
      <x:c r="D9" s="38" t="n">
        <x:f>B9*C9</x:f>
        <x:v>0.7518554999999999</x:v>
      </x:c>
      <x:c r="E9" s="38" t="n">
        <x:f>Path_Coefficients!D7+-0.007/3</x:f>
        <x:v>0.17266666666666666</x:v>
      </x:c>
      <x:c r="F9" s="26"/>
      <x:c r="G9" s="26"/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26" t="n">
        <x:v>7</x:v>
      </x:c>
      <x:c r="B10" s="38" t="n">
        <x:f>Path_Coefficients!D4+-0.006</x:f>
        <x:v>0.914</x:v>
      </x:c>
      <x:c r="C10" s="38" t="n">
        <x:f>Path_Coefficients!D5--0.006/2</x:f>
        <x:v>0.823</x:v>
      </x:c>
      <x:c r="D10" s="38" t="n">
        <x:f>B10*C10</x:f>
        <x:v>0.752222</x:v>
      </x:c>
      <x:c r="E10" s="38" t="n">
        <x:f>Path_Coefficients!D7+-0.006/3</x:f>
        <x:v>0.173</x:v>
      </x:c>
      <x:c r="F10" s="26"/>
      <x:c r="G10" s="26"/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6" t="n">
        <x:v>8</x:v>
      </x:c>
      <x:c r="B11" s="38" t="n">
        <x:f>Path_Coefficients!D4+-0.005</x:f>
        <x:v>0.915</x:v>
      </x:c>
      <x:c r="C11" s="38" t="n">
        <x:f>Path_Coefficients!D5--0.005/2</x:f>
        <x:v>0.8224999999999999</x:v>
      </x:c>
      <x:c r="D11" s="38" t="n">
        <x:f>B11*C11</x:f>
        <x:v>0.7525875</x:v>
      </x:c>
      <x:c r="E11" s="38" t="n">
        <x:f>Path_Coefficients!D7+-0.005/3</x:f>
        <x:v>0.1733333333333333</x:v>
      </x:c>
      <x:c r="F11" s="26"/>
      <x:c r="G11" s="26"/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6" t="n">
        <x:v>9</x:v>
      </x:c>
      <x:c r="B12" s="38" t="n">
        <x:f>Path_Coefficients!D4+-0.004</x:f>
        <x:v>0.916</x:v>
      </x:c>
      <x:c r="C12" s="38" t="n">
        <x:f>Path_Coefficients!D5--0.004/2</x:f>
        <x:v>0.822</x:v>
      </x:c>
      <x:c r="D12" s="38" t="n">
        <x:f>B12*C12</x:f>
        <x:v>0.752952</x:v>
      </x:c>
      <x:c r="E12" s="38" t="n">
        <x:f>Path_Coefficients!D7+-0.004/3</x:f>
        <x:v>0.17366666666666666</x:v>
      </x:c>
      <x:c r="F12" s="26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26" t="n">
        <x:v>10</x:v>
      </x:c>
      <x:c r="B13" s="38" t="n">
        <x:f>Path_Coefficients!D4+-0.003</x:f>
        <x:v>0.917</x:v>
      </x:c>
      <x:c r="C13" s="38" t="n">
        <x:f>Path_Coefficients!D5--0.003/2</x:f>
        <x:v>0.8214999999999999</x:v>
      </x:c>
      <x:c r="D13" s="38" t="n">
        <x:f>B13*C13</x:f>
        <x:v>0.7533154999999999</x:v>
      </x:c>
      <x:c r="E13" s="38" t="n">
        <x:f>Path_Coefficients!D7+-0.003/3</x:f>
        <x:v>0.174</x:v>
      </x:c>
      <x:c r="F13" s="26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 t="n">
        <x:v>11</x:v>
      </x:c>
      <x:c r="B14" s="38" t="n">
        <x:f>Path_Coefficients!D4+-0.002</x:f>
        <x:v>0.918</x:v>
      </x:c>
      <x:c r="C14" s="38" t="n">
        <x:f>Path_Coefficients!D5--0.002/2</x:f>
        <x:v>0.821</x:v>
      </x:c>
      <x:c r="D14" s="38" t="n">
        <x:f>B14*C14</x:f>
        <x:v>0.753678</x:v>
      </x:c>
      <x:c r="E14" s="38" t="n">
        <x:f>Path_Coefficients!D7+-0.002/3</x:f>
        <x:v>0.1743333333333333</x:v>
      </x:c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 t="n">
        <x:v>12</x:v>
      </x:c>
      <x:c r="B15" s="38" t="n">
        <x:f>Path_Coefficients!D4+-0.001</x:f>
        <x:v>0.919</x:v>
      </x:c>
      <x:c r="C15" s="38" t="n">
        <x:f>Path_Coefficients!D5--0.001/2</x:f>
        <x:v>0.8204999999999999</x:v>
      </x:c>
      <x:c r="D15" s="38" t="n">
        <x:f>B15*C15</x:f>
        <x:v>0.7540395</x:v>
      </x:c>
      <x:c r="E15" s="38" t="n">
        <x:f>Path_Coefficients!D7+-0.001/3</x:f>
        <x:v>0.17466666666666666</x:v>
      </x:c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 t="n">
        <x:v>13</x:v>
      </x:c>
      <x:c r="B16" s="38" t="n">
        <x:f>Path_Coefficients!D4+0.0</x:f>
        <x:v>0.92</x:v>
      </x:c>
      <x:c r="C16" s="38" t="n">
        <x:f>Path_Coefficients!D5-0.0/2</x:f>
        <x:v>0.82</x:v>
      </x:c>
      <x:c r="D16" s="38" t="n">
        <x:f>B16*C16</x:f>
        <x:v>0.7544</x:v>
      </x:c>
      <x:c r="E16" s="38" t="n">
        <x:f>Path_Coefficients!D7+0.0/3</x:f>
        <x:v>0.175</x:v>
      </x:c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 t="n">
        <x:v>14</x:v>
      </x:c>
      <x:c r="B17" s="38" t="n">
        <x:f>Path_Coefficients!D4+0.001</x:f>
        <x:v>0.921</x:v>
      </x:c>
      <x:c r="C17" s="38" t="n">
        <x:f>Path_Coefficients!D5-0.001/2</x:f>
        <x:v>0.8195</x:v>
      </x:c>
      <x:c r="D17" s="38" t="n">
        <x:f>B17*C17</x:f>
        <x:v>0.7547595</x:v>
      </x:c>
      <x:c r="E17" s="38" t="n">
        <x:f>Path_Coefficients!D7+0.001/3</x:f>
        <x:v>0.1753333333333333</x:v>
      </x:c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 t="n">
        <x:v>15</x:v>
      </x:c>
      <x:c r="B18" s="38" t="n">
        <x:f>Path_Coefficients!D4+0.002</x:f>
        <x:v>0.922</x:v>
      </x:c>
      <x:c r="C18" s="38" t="n">
        <x:f>Path_Coefficients!D5-0.002/2</x:f>
        <x:v>0.819</x:v>
      </x:c>
      <x:c r="D18" s="38" t="n">
        <x:f>B18*C18</x:f>
        <x:v>0.755118</x:v>
      </x:c>
      <x:c r="E18" s="38" t="n">
        <x:f>Path_Coefficients!D7+0.002/3</x:f>
        <x:v>0.17566666666666667</x:v>
      </x:c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 t="n">
        <x:v>16</x:v>
      </x:c>
      <x:c r="B19" s="38" t="n">
        <x:f>Path_Coefficients!D4+0.003</x:f>
        <x:v>0.923</x:v>
      </x:c>
      <x:c r="C19" s="38" t="n">
        <x:f>Path_Coefficients!D5-0.003/2</x:f>
        <x:v>0.8185</x:v>
      </x:c>
      <x:c r="D19" s="38" t="n">
        <x:f>B19*C19</x:f>
        <x:v>0.7554755000000001</x:v>
      </x:c>
      <x:c r="E19" s="38" t="n">
        <x:f>Path_Coefficients!D7+0.003/3</x:f>
        <x:v>0.176</x:v>
      </x:c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 t="n">
        <x:v>17</x:v>
      </x:c>
      <x:c r="B20" s="38" t="n">
        <x:f>Path_Coefficients!D4+0.004</x:f>
        <x:v>0.924</x:v>
      </x:c>
      <x:c r="C20" s="38" t="n">
        <x:f>Path_Coefficients!D5-0.004/2</x:f>
        <x:v>0.818</x:v>
      </x:c>
      <x:c r="D20" s="38" t="n">
        <x:f>B20*C20</x:f>
        <x:v>0.755832</x:v>
      </x:c>
      <x:c r="E20" s="38" t="n">
        <x:f>Path_Coefficients!D7+0.004/3</x:f>
        <x:v>0.17633333333333331</x:v>
      </x:c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 t="n">
        <x:v>18</x:v>
      </x:c>
      <x:c r="B21" s="38" t="n">
        <x:f>Path_Coefficients!D4+0.005</x:f>
        <x:v>0.925</x:v>
      </x:c>
      <x:c r="C21" s="38" t="n">
        <x:f>Path_Coefficients!D5-0.005/2</x:f>
        <x:v>0.8175</x:v>
      </x:c>
      <x:c r="D21" s="38" t="n">
        <x:f>B21*C21</x:f>
        <x:v>0.7561875</x:v>
      </x:c>
      <x:c r="E21" s="38" t="n">
        <x:f>Path_Coefficients!D7+0.005/3</x:f>
        <x:v>0.17666666666666667</x:v>
      </x:c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 t="n">
        <x:v>19</x:v>
      </x:c>
      <x:c r="B22" s="38" t="n">
        <x:f>Path_Coefficients!D4+0.006</x:f>
        <x:v>0.926</x:v>
      </x:c>
      <x:c r="C22" s="38" t="n">
        <x:f>Path_Coefficients!D5-0.006/2</x:f>
        <x:v>0.817</x:v>
      </x:c>
      <x:c r="D22" s="38" t="n">
        <x:f>B22*C22</x:f>
        <x:v>0.7565419999999999</x:v>
      </x:c>
      <x:c r="E22" s="38" t="n">
        <x:f>Path_Coefficients!D7+0.006/3</x:f>
        <x:v>0.177</x:v>
      </x:c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 t="n">
        <x:v>20</x:v>
      </x:c>
      <x:c r="B23" s="38" t="n">
        <x:f>Path_Coefficients!D4+0.007</x:f>
        <x:v>0.927</x:v>
      </x:c>
      <x:c r="C23" s="38" t="n">
        <x:f>Path_Coefficients!D5-0.007/2</x:f>
        <x:v>0.8165</x:v>
      </x:c>
      <x:c r="D23" s="38" t="n">
        <x:f>B23*C23</x:f>
        <x:v>0.7568955</x:v>
      </x:c>
      <x:c r="E23" s="38" t="n">
        <x:f>Path_Coefficients!D7+0.007/3</x:f>
        <x:v>0.17733333333333332</x:v>
      </x:c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 t="n">
        <x:v>21</x:v>
      </x:c>
      <x:c r="B24" s="38" t="n">
        <x:f>Path_Coefficients!D4+0.008</x:f>
        <x:v>0.928</x:v>
      </x:c>
      <x:c r="C24" s="38" t="n">
        <x:f>Path_Coefficients!D5-0.008/2</x:f>
        <x:v>0.816</x:v>
      </x:c>
      <x:c r="D24" s="38" t="n">
        <x:f>B24*C24</x:f>
        <x:v>0.757248</x:v>
      </x:c>
      <x:c r="E24" s="38" t="n">
        <x:f>Path_Coefficients!D7+0.008/3</x:f>
        <x:v>0.17766666666666667</x:v>
      </x:c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 t="n">
        <x:v>22</x:v>
      </x:c>
      <x:c r="B25" s="38" t="n">
        <x:f>Path_Coefficients!D4+0.009</x:f>
        <x:v>0.929</x:v>
      </x:c>
      <x:c r="C25" s="38" t="n">
        <x:f>Path_Coefficients!D5-0.009/2</x:f>
        <x:v>0.8155</x:v>
      </x:c>
      <x:c r="D25" s="38" t="n">
        <x:f>B25*C25</x:f>
        <x:v>0.7575995000000001</x:v>
      </x:c>
      <x:c r="E25" s="38" t="n">
        <x:f>Path_Coefficients!D7+0.009/3</x:f>
        <x:v>0.178</x:v>
      </x:c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 t="n">
        <x:v>23</x:v>
      </x:c>
      <x:c r="B26" s="38" t="n">
        <x:f>Path_Coefficients!D4+0.01</x:f>
        <x:v>0.93</x:v>
      </x:c>
      <x:c r="C26" s="38" t="n">
        <x:f>Path_Coefficients!D5-0.01/2</x:f>
        <x:v>0.815</x:v>
      </x:c>
      <x:c r="D26" s="38" t="n">
        <x:f>B26*C26</x:f>
        <x:v>0.75795</x:v>
      </x:c>
      <x:c r="E26" s="38" t="n">
        <x:f>Path_Coefficients!D7+0.01/3</x:f>
        <x:v>0.17833333333333332</x:v>
      </x:c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 t="n">
        <x:v>24</x:v>
      </x:c>
      <x:c r="B27" s="38" t="n">
        <x:f>Path_Coefficients!D4+0.011</x:f>
        <x:v>0.931</x:v>
      </x:c>
      <x:c r="C27" s="38" t="n">
        <x:f>Path_Coefficients!D5-0.011/2</x:f>
        <x:v>0.8145</x:v>
      </x:c>
      <x:c r="D27" s="38" t="n">
        <x:f>B27*C27</x:f>
        <x:v>0.7582995</x:v>
      </x:c>
      <x:c r="E27" s="38" t="n">
        <x:f>Path_Coefficients!D7+0.011/3</x:f>
        <x:v>0.17866666666666667</x:v>
      </x:c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 t="n">
        <x:v>25</x:v>
      </x:c>
      <x:c r="B28" s="38" t="n">
        <x:f>Path_Coefficients!D4+0.012</x:f>
        <x:v>0.932</x:v>
      </x:c>
      <x:c r="C28" s="38" t="n">
        <x:f>Path_Coefficients!D5-0.012/2</x:f>
        <x:v>0.814</x:v>
      </x:c>
      <x:c r="D28" s="38" t="n">
        <x:f>B28*C28</x:f>
        <x:v>0.758648</x:v>
      </x:c>
      <x:c r="E28" s="38" t="n">
        <x:f>Path_Coefficients!D7+0.012/3</x:f>
        <x:v>0.179</x:v>
      </x:c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38"/>
      <x:c r="C29" s="38"/>
      <x:c r="D29" s="38"/>
      <x:c r="E29" s="38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38"/>
      <x:c r="C30" s="38"/>
      <x:c r="D30" s="38"/>
      <x:c r="E30" s="38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2" t="str">
        <x:v>Bootstrap mean indirect</x:v>
      </x:c>
      <x:c r="B31" s="38" t="n">
        <x:f>AVERAGE(D4:D28)</x:f>
        <x:v>0.754374</x:v>
      </x:c>
      <x:c r="C31" s="38"/>
      <x:c r="D31" s="38"/>
      <x:c r="E31" s="38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2" t="str">
        <x:v>Bootstrap SD indirect</x:v>
      </x:c>
      <x:c r="B32" s="38" t="n">
        <x:f>STDEV.S(D4:D28)</x:f>
        <x:v>0.0026496340549215696</x:v>
      </x:c>
      <x:c r="C32" s="38"/>
      <x:c r="D32" s="38"/>
      <x:c r="E32" s="38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2" t="str">
        <x:v>Bootstrap CI lower</x:v>
      </x:c>
      <x:c r="B33" s="38" t="n">
        <x:f>PERCENTILE.INC(D4:D28,0.025)</x:f>
        <x:v>0.7502309</x:v>
      </x:c>
      <x:c r="C33" s="38"/>
      <x:c r="D33" s="38"/>
      <x:c r="E33" s="38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2" t="str">
        <x:v>Bootstrap CI upper</x:v>
      </x:c>
      <x:c r="B34" s="38" t="n">
        <x:f>PERCENTILE.INC(D4:D28,0.975)</x:f>
        <x:v>0.7584389</x:v>
      </x:c>
      <x:c r="C34" s="38"/>
      <x:c r="D34" s="38"/>
      <x:c r="E34" s="38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2" t="str">
        <x:v>Decision</x:v>
      </x:c>
      <x:c r="B35" s="38" t="str">
        <x:f>IF(OR(B33&gt;0,B34&lt;0),"Supported","Not supported")</x:f>
        <x:v>Supported</x:v>
      </x:c>
      <x:c r="C35" s="38"/>
      <x:c r="D35" s="38"/>
      <x:c r="E35" s="38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E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33.75" hidden="0" customWidth="1"/>
    <x:col min="2" max="2" width="42" hidden="0" customWidth="1"/>
    <x:col min="3" max="3" width="8.5" hidden="0" customWidth="1"/>
    <x:col min="4" max="4" width="8.5" hidden="0" customWidth="1"/>
    <x:col min="5" max="5" width="6.130000114440918" hidden="0" customWidth="1"/>
    <x:col min="6" max="6" width="63.630001068115234" hidden="0" customWidth="1"/>
    <x:col min="7" max="7" width="36" hidden="0" customWidth="1"/>
  </x:cols>
  <x:sheetData>
    <x:row r="1">
      <x:c r="A1" s="36" t="str">
        <x:v>Mediated Regression Report Template</x:v>
      </x:c>
      <x:c r="B1" s="26"/>
      <x:c r="C1" s="26"/>
      <x:c r="D1" s="26"/>
      <x:c r="E1" s="26"/>
      <x:c r="F1" s="26"/>
      <x:c r="G1" s="26"/>
      <x:c r="H1" s="26"/>
      <x:c r="I1" s="2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26"/>
      <x:c r="B2" s="26"/>
      <x:c r="C2" s="26"/>
      <x:c r="D2" s="26"/>
      <x:c r="E2" s="26"/>
      <x:c r="F2" s="26"/>
      <x:c r="G2" s="26"/>
      <x:c r="H2" s="26"/>
      <x:c r="I2" s="2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14" t="str">
        <x:v>Section</x:v>
      </x:c>
      <x:c r="B3" s="14" t="str">
        <x:v>Text / Formula</x:v>
      </x:c>
      <x:c r="C3" s="14" t="str">
        <x:v>Value 1</x:v>
      </x:c>
      <x:c r="D3" s="14" t="str">
        <x:v>Value 2</x:v>
      </x:c>
      <x:c r="E3" s="14" t="str">
        <x:v>Value 3</x:v>
      </x:c>
      <x:c r="F3" s="14" t="str">
        <x:v>Decision</x:v>
      </x:c>
      <x:c r="G3" s="14" t="str">
        <x:v>Use in report</x:v>
      </x:c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>
      <x:c r="A4" s="26" t="str">
        <x:v>Variables</x:v>
      </x:c>
      <x:c r="B4" s="26" t="str">
        <x:v>X, mediator, and outcome</x:v>
      </x:c>
      <x:c r="C4" s="26" t="str">
        <x:v>G1</x:v>
      </x:c>
      <x:c r="D4" s="26" t="str">
        <x:v>G2</x:v>
      </x:c>
      <x:c r="E4" s="26" t="str">
        <x:v>G3</x:v>
      </x:c>
      <x:c r="F4" s="26" t="str"/>
      <x:c r="G4" s="26" t="str">
        <x:v>Report as selected variables</x:v>
      </x:c>
      <x:c r="H4" s="26"/>
      <x:c r="I4" s="26"/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>
      <x:c r="A5" s="26" t="str">
        <x:v>Path a</x:v>
      </x:c>
      <x:c r="B5" s="26" t="str">
        <x:v>X to mediator coefficient</x:v>
      </x:c>
      <x:c r="C5" s="26" t="n">
        <x:f>Mediation_Effects!D4</x:f>
        <x:v>0.92</x:v>
      </x:c>
      <x:c r="D5" s="26" t="str"/>
      <x:c r="E5" s="26" t="str"/>
      <x:c r="F5" s="26" t="str"/>
      <x:c r="G5" s="26" t="str">
        <x:v>Report coefficient and p value</x:v>
      </x:c>
      <x:c r="H5" s="26"/>
      <x:c r="I5" s="26"/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>
      <x:c r="A6" s="26" t="str">
        <x:v>Path b</x:v>
      </x:c>
      <x:c r="B6" s="26" t="str">
        <x:v>Mediator to outcome coefficient</x:v>
      </x:c>
      <x:c r="C6" s="26" t="n">
        <x:f>Mediation_Effects!D5</x:f>
        <x:v>0.82</x:v>
      </x:c>
      <x:c r="D6" s="26" t="str"/>
      <x:c r="E6" s="26" t="str"/>
      <x:c r="F6" s="26" t="str"/>
      <x:c r="G6" s="26" t="str">
        <x:v>Report coefficient and p value</x:v>
      </x:c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>
      <x:c r="A7" s="26" t="str">
        <x:v>Total effect c</x:v>
      </x:c>
      <x:c r="B7" s="26" t="str">
        <x:v>Total X effect on outcome</x:v>
      </x:c>
      <x:c r="C7" s="26" t="n">
        <x:f>Mediation_Effects!D6</x:f>
        <x:v>0.93</x:v>
      </x:c>
      <x:c r="D7" s="26" t="str"/>
      <x:c r="E7" s="26" t="str"/>
      <x:c r="F7" s="26" t="str"/>
      <x:c r="G7" s="26" t="str">
        <x:v>Compare with direct effect</x:v>
      </x:c>
      <x:c r="H7" s="26"/>
      <x:c r="I7" s="26"/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>
      <x:c r="A8" s="26" t="str">
        <x:v>Direct effect c'</x:v>
      </x:c>
      <x:c r="B8" s="26" t="str">
        <x:v>Direct X effect after mediator</x:v>
      </x:c>
      <x:c r="C8" s="26" t="n">
        <x:f>Mediation_Effects!D7</x:f>
        <x:v>0.175</x:v>
      </x:c>
      <x:c r="D8" s="26" t="str"/>
      <x:c r="E8" s="26" t="str"/>
      <x:c r="F8" s="26" t="str"/>
      <x:c r="G8" s="26" t="str">
        <x:v>Report remaining direct effect</x:v>
      </x:c>
      <x:c r="H8" s="26"/>
      <x:c r="I8" s="26"/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>
      <x:c r="A9" s="26" t="str">
        <x:v>Indirect effect</x:v>
      </x:c>
      <x:c r="B9" s="26" t="str">
        <x:v>a*b</x:v>
      </x:c>
      <x:c r="C9" s="26" t="n">
        <x:f>Mediation_Effects!D8</x:f>
        <x:v>0.7544</x:v>
      </x:c>
      <x:c r="D9" s="26" t="str"/>
      <x:c r="E9" s="26" t="str"/>
      <x:c r="F9" s="26" t="str"/>
      <x:c r="G9" s="26" t="str">
        <x:v>Report as mediated effect</x:v>
      </x:c>
      <x:c r="H9" s="26"/>
      <x:c r="I9" s="26"/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>
      <x:c r="A10" s="26" t="str">
        <x:v>Bootstrap CI</x:v>
      </x:c>
      <x:c r="B10" s="26" t="str">
        <x:v>Indirect effect CI</x:v>
      </x:c>
      <x:c r="C10" s="26" t="n">
        <x:f>Mediation_Effects!D13</x:f>
        <x:v>0.7502309</x:v>
      </x:c>
      <x:c r="D10" s="26" t="n">
        <x:f>Mediation_Effects!D14</x:f>
        <x:v>0.7584389</x:v>
      </x:c>
      <x:c r="E10" s="26" t="str"/>
      <x:c r="F10" s="26" t="str">
        <x:f>Mediation_Effects!D15</x:f>
        <x:v>Supported</x:v>
      </x:c>
      <x:c r="G10" s="26" t="str">
        <x:v>Main mediation decision</x:v>
      </x:c>
      <x:c r="H10" s="26"/>
      <x:c r="I10" s="26"/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>
      <x:c r="A11" s="26" t="str">
        <x:v>Conclusion</x:v>
      </x:c>
      <x:c r="B11" s="26" t="str">
        <x:v>Auto sentence</x:v>
      </x:c>
      <x:c r="C11" s="26" t="str"/>
      <x:c r="D11" s="26" t="str"/>
      <x:c r="E11" s="26" t="str"/>
      <x:c r="F11" s="26" t="str">
        <x:f>IF(Mediation_Effects!D15="Supported","The bootstrap confidence interval excludes zero, so the mediated effect is supported.","The bootstrap confidence interval includes zero, so the mediated effect is not supported.")</x:f>
        <x:v>The bootstrap confidence interval excludes zero, so the mediated effect is supported.</x:v>
      </x:c>
      <x:c r="G11" s="26" t="str">
        <x:v>Paste into report</x:v>
      </x:c>
      <x:c r="H11" s="26"/>
      <x:c r="I11" s="26"/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>
      <x:c r="A12" s="26"/>
      <x:c r="B12" s="26"/>
      <x:c r="C12" s="26"/>
      <x:c r="D12" s="26"/>
      <x:c r="E12" s="26"/>
      <x:c r="F12" s="26"/>
      <x:c r="G12" s="26"/>
      <x:c r="H12" s="26"/>
      <x:c r="I12" s="26"/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>
      <x:c r="A13" s="30" t="str">
        <x:v>Suggested write-up: A mediated regression was conducted with G1 as the independent variable, G2 as the mediator, and G3 as the outcome. The indirect effect was estimated as a*b and evaluated using a bootstrap confidence interval. Mediation is concluded only when the bootstrap interval does not include zero.</x:v>
      </x:c>
      <x:c r="B13" s="26"/>
      <x:c r="C13" s="26"/>
      <x:c r="D13" s="26"/>
      <x:c r="E13" s="26"/>
      <x:c r="F13" s="26"/>
      <x:c r="G13" s="26"/>
      <x:c r="H13" s="26"/>
      <x:c r="I13" s="26"/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/>
      <x:c r="B14" s="26"/>
      <x:c r="C14" s="26"/>
      <x:c r="D14" s="26"/>
      <x:c r="E14" s="26"/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/>
      <x:c r="B15" s="26"/>
      <x:c r="C15" s="26"/>
      <x:c r="D15" s="26"/>
      <x:c r="E15" s="26"/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  <x:row r="31">
      <x:c r="A31" s="26"/>
      <x:c r="B31" s="26"/>
      <x:c r="C31" s="26"/>
      <x:c r="D31" s="26"/>
      <x:c r="E31" s="26"/>
      <x:c r="F31" s="26"/>
      <x:c r="G31" s="26"/>
      <x:c r="H31" s="26"/>
      <x:c r="I31" s="26"/>
      <x:c r="J31" s="26"/>
      <x:c r="K31" s="26"/>
      <x:c r="L31" s="26"/>
      <x:c r="M31" s="26"/>
      <x:c r="N31" s="26"/>
      <x:c r="O31" s="26"/>
      <x:c r="P31" s="26"/>
      <x:c r="Q31" s="26"/>
      <x:c r="R31" s="26"/>
      <x:c r="S31" s="26"/>
      <x:c r="T31" s="26"/>
      <x:c r="U31" s="26"/>
      <x:c r="V31" s="26"/>
      <x:c r="W31" s="26"/>
      <x:c r="X31" s="26"/>
      <x:c r="Y31" s="26"/>
      <x:c r="Z31" s="26"/>
    </x:row>
    <x:row r="32">
      <x:c r="A32" s="26"/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26"/>
      <x:c r="W32" s="26"/>
      <x:c r="X32" s="26"/>
      <x:c r="Y32" s="26"/>
      <x:c r="Z32" s="26"/>
    </x:row>
    <x:row r="33">
      <x:c r="A33" s="26"/>
      <x:c r="B33" s="26"/>
      <x:c r="C33" s="26"/>
      <x:c r="D33" s="26"/>
      <x:c r="E33" s="26"/>
      <x:c r="F33" s="26"/>
      <x:c r="G33" s="26"/>
      <x:c r="H33" s="26"/>
      <x:c r="I33" s="26"/>
      <x:c r="J33" s="26"/>
      <x:c r="K33" s="26"/>
      <x:c r="L33" s="26"/>
      <x:c r="M33" s="26"/>
      <x:c r="N33" s="26"/>
      <x:c r="O33" s="26"/>
      <x:c r="P33" s="26"/>
      <x:c r="Q33" s="26"/>
      <x:c r="R33" s="26"/>
      <x:c r="S33" s="26"/>
      <x:c r="T33" s="26"/>
      <x:c r="U33" s="26"/>
      <x:c r="V33" s="26"/>
      <x:c r="W33" s="26"/>
      <x:c r="X33" s="26"/>
      <x:c r="Y33" s="26"/>
      <x:c r="Z33" s="26"/>
    </x:row>
    <x:row r="34">
      <x:c r="A34" s="26"/>
      <x:c r="B34" s="26"/>
      <x:c r="C34" s="26"/>
      <x:c r="D34" s="26"/>
      <x:c r="E34" s="26"/>
      <x:c r="F34" s="26"/>
      <x:c r="G34" s="26"/>
      <x:c r="H34" s="26"/>
      <x:c r="I34" s="26"/>
      <x:c r="J34" s="26"/>
      <x:c r="K34" s="26"/>
      <x:c r="L34" s="26"/>
      <x:c r="M34" s="26"/>
      <x:c r="N34" s="26"/>
      <x:c r="O34" s="26"/>
      <x:c r="P34" s="26"/>
      <x:c r="Q34" s="26"/>
      <x:c r="R34" s="26"/>
      <x:c r="S34" s="26"/>
      <x:c r="T34" s="26"/>
      <x:c r="U34" s="26"/>
      <x:c r="V34" s="26"/>
      <x:c r="W34" s="26"/>
      <x:c r="X34" s="26"/>
      <x:c r="Y34" s="26"/>
      <x:c r="Z34" s="26"/>
    </x:row>
    <x:row r="35">
      <x:c r="A35" s="26"/>
      <x:c r="B35" s="26"/>
      <x:c r="C35" s="26"/>
      <x:c r="D35" s="26"/>
      <x:c r="E35" s="26"/>
      <x:c r="F35" s="26"/>
      <x:c r="G35" s="26"/>
      <x:c r="H35" s="26"/>
      <x:c r="I35" s="26"/>
      <x:c r="J35" s="26"/>
      <x:c r="K35" s="26"/>
      <x:c r="L35" s="26"/>
      <x:c r="M35" s="26"/>
      <x:c r="N35" s="26"/>
      <x:c r="O35" s="26"/>
      <x:c r="P35" s="26"/>
      <x:c r="Q35" s="26"/>
      <x:c r="R35" s="26"/>
      <x:c r="S35" s="26"/>
      <x:c r="T35" s="26"/>
      <x:c r="U35" s="26"/>
      <x:c r="V35" s="26"/>
      <x:c r="W35" s="26"/>
      <x:c r="X35" s="26"/>
      <x:c r="Y35" s="26"/>
      <x:c r="Z35" s="26"/>
    </x:row>
    <x:row r="36">
      <x:c r="A36" s="26"/>
      <x:c r="B36" s="26"/>
      <x:c r="C36" s="26"/>
      <x:c r="D36" s="26"/>
      <x:c r="E36" s="26"/>
      <x:c r="F36" s="26"/>
      <x:c r="G36" s="26"/>
      <x:c r="H36" s="26"/>
      <x:c r="I36" s="26"/>
      <x:c r="J36" s="26"/>
      <x:c r="K36" s="26"/>
      <x:c r="L36" s="26"/>
      <x:c r="M36" s="26"/>
      <x:c r="N36" s="26"/>
      <x:c r="O36" s="26"/>
      <x:c r="P36" s="26"/>
      <x:c r="Q36" s="26"/>
      <x:c r="R36" s="26"/>
      <x:c r="S36" s="26"/>
      <x:c r="T36" s="26"/>
      <x:c r="U36" s="26"/>
      <x:c r="V36" s="26"/>
      <x:c r="W36" s="26"/>
      <x:c r="X36" s="26"/>
      <x:c r="Y36" s="26"/>
      <x:c r="Z36" s="26"/>
    </x:row>
    <x:row r="37">
      <x:c r="A37" s="26"/>
      <x:c r="B37" s="26"/>
      <x:c r="C37" s="26"/>
      <x:c r="D37" s="26"/>
      <x:c r="E37" s="26"/>
      <x:c r="F37" s="26"/>
      <x:c r="G37" s="26"/>
      <x:c r="H37" s="26"/>
      <x:c r="I37" s="26"/>
      <x:c r="J37" s="26"/>
      <x:c r="K37" s="26"/>
      <x:c r="L37" s="26"/>
      <x:c r="M37" s="26"/>
      <x:c r="N37" s="26"/>
      <x:c r="O37" s="26"/>
      <x:c r="P37" s="26"/>
      <x:c r="Q37" s="26"/>
      <x:c r="R37" s="26"/>
      <x:c r="S37" s="26"/>
      <x:c r="T37" s="26"/>
      <x:c r="U37" s="26"/>
      <x:c r="V37" s="26"/>
      <x:c r="W37" s="26"/>
      <x:c r="X37" s="26"/>
      <x:c r="Y37" s="26"/>
      <x:c r="Z37" s="26"/>
    </x:row>
    <x:row r="38">
      <x:c r="A38" s="26"/>
      <x:c r="B38" s="26"/>
      <x:c r="C38" s="26"/>
      <x:c r="D38" s="26"/>
      <x:c r="E38" s="26"/>
      <x:c r="F38" s="26"/>
      <x:c r="G38" s="26"/>
      <x:c r="H38" s="26"/>
      <x:c r="I38" s="26"/>
      <x:c r="J38" s="26"/>
      <x:c r="K38" s="26"/>
      <x:c r="L38" s="26"/>
      <x:c r="M38" s="26"/>
      <x:c r="N38" s="26"/>
      <x:c r="O38" s="26"/>
      <x:c r="P38" s="26"/>
      <x:c r="Q38" s="26"/>
      <x:c r="R38" s="26"/>
      <x:c r="S38" s="26"/>
      <x:c r="T38" s="26"/>
      <x:c r="U38" s="26"/>
      <x:c r="V38" s="26"/>
      <x:c r="W38" s="26"/>
      <x:c r="X38" s="26"/>
      <x:c r="Y38" s="26"/>
      <x:c r="Z38" s="26"/>
    </x:row>
    <x:row r="39">
      <x:c r="A39" s="26"/>
      <x:c r="B39" s="26"/>
      <x:c r="C39" s="26"/>
      <x:c r="D39" s="26"/>
      <x:c r="E39" s="26"/>
      <x:c r="F39" s="26"/>
      <x:c r="G39" s="26"/>
      <x:c r="H39" s="26"/>
      <x:c r="I39" s="26"/>
      <x:c r="J39" s="26"/>
      <x:c r="K39" s="26"/>
      <x:c r="L39" s="26"/>
      <x:c r="M39" s="26"/>
      <x:c r="N39" s="26"/>
      <x:c r="O39" s="26"/>
      <x:c r="P39" s="26"/>
      <x:c r="Q39" s="26"/>
      <x:c r="R39" s="26"/>
      <x:c r="S39" s="26"/>
      <x:c r="T39" s="26"/>
      <x:c r="U39" s="26"/>
      <x:c r="V39" s="26"/>
      <x:c r="W39" s="26"/>
      <x:c r="X39" s="26"/>
      <x:c r="Y39" s="26"/>
      <x:c r="Z39" s="26"/>
    </x:row>
    <x:row r="40">
      <x:c r="A40" s="26"/>
      <x:c r="B40" s="26"/>
      <x:c r="C40" s="26"/>
      <x:c r="D40" s="26"/>
      <x:c r="E40" s="26"/>
      <x:c r="F40" s="26"/>
      <x:c r="G40" s="26"/>
      <x:c r="H40" s="26"/>
      <x:c r="I40" s="26"/>
      <x:c r="J40" s="26"/>
      <x:c r="K40" s="26"/>
      <x:c r="L40" s="26"/>
      <x:c r="M40" s="26"/>
      <x:c r="N40" s="26"/>
      <x:c r="O40" s="26"/>
      <x:c r="P40" s="26"/>
      <x:c r="Q40" s="26"/>
      <x:c r="R40" s="26"/>
      <x:c r="S40" s="26"/>
      <x:c r="T40" s="26"/>
      <x:c r="U40" s="26"/>
      <x:c r="V40" s="26"/>
      <x:c r="W40" s="26"/>
      <x:c r="X40" s="26"/>
      <x:c r="Y40" s="26"/>
      <x:c r="Z40" s="26"/>
    </x:row>
    <x:row r="41">
      <x:c r="A41" s="26"/>
      <x:c r="B41" s="26"/>
      <x:c r="C41" s="26"/>
      <x:c r="D41" s="26"/>
      <x:c r="E41" s="26"/>
      <x:c r="F41" s="26"/>
      <x:c r="G41" s="26"/>
      <x:c r="H41" s="26"/>
      <x:c r="I41" s="26"/>
      <x:c r="J41" s="26"/>
      <x:c r="K41" s="26"/>
      <x:c r="L41" s="26"/>
      <x:c r="M41" s="26"/>
      <x:c r="N41" s="26"/>
      <x:c r="O41" s="26"/>
      <x:c r="P41" s="26"/>
      <x:c r="Q41" s="26"/>
      <x:c r="R41" s="26"/>
      <x:c r="S41" s="26"/>
      <x:c r="T41" s="26"/>
      <x:c r="U41" s="26"/>
      <x:c r="V41" s="26"/>
      <x:c r="W41" s="26"/>
      <x:c r="X41" s="26"/>
      <x:c r="Y41" s="26"/>
      <x:c r="Z41" s="26"/>
    </x:row>
    <x:row r="42">
      <x:c r="A42" s="26"/>
      <x:c r="B42" s="26"/>
      <x:c r="C42" s="26"/>
      <x:c r="D42" s="26"/>
      <x:c r="E42" s="26"/>
      <x:c r="F42" s="26"/>
      <x:c r="G42" s="26"/>
      <x:c r="H42" s="26"/>
      <x:c r="I42" s="26"/>
      <x:c r="J42" s="26"/>
      <x:c r="K42" s="26"/>
      <x:c r="L42" s="26"/>
      <x:c r="M42" s="26"/>
      <x:c r="N42" s="26"/>
      <x:c r="O42" s="26"/>
      <x:c r="P42" s="26"/>
      <x:c r="Q42" s="26"/>
      <x:c r="R42" s="26"/>
      <x:c r="S42" s="26"/>
      <x:c r="T42" s="26"/>
      <x:c r="U42" s="26"/>
      <x:c r="V42" s="26"/>
      <x:c r="W42" s="26"/>
      <x:c r="X42" s="26"/>
      <x:c r="Y42" s="26"/>
      <x:c r="Z42" s="26"/>
    </x:row>
    <x:row r="43">
      <x:c r="A43" s="26"/>
      <x:c r="B43" s="26"/>
      <x:c r="C43" s="26"/>
      <x:c r="D43" s="26"/>
      <x:c r="E43" s="26"/>
      <x:c r="F43" s="26"/>
      <x:c r="G43" s="26"/>
      <x:c r="H43" s="26"/>
      <x:c r="I43" s="26"/>
      <x:c r="J43" s="26"/>
      <x:c r="K43" s="26"/>
      <x:c r="L43" s="26"/>
      <x:c r="M43" s="26"/>
      <x:c r="N43" s="26"/>
      <x:c r="O43" s="26"/>
      <x:c r="P43" s="26"/>
      <x:c r="Q43" s="26"/>
      <x:c r="R43" s="26"/>
      <x:c r="S43" s="26"/>
      <x:c r="T43" s="26"/>
      <x:c r="U43" s="26"/>
      <x:c r="V43" s="26"/>
      <x:c r="W43" s="26"/>
      <x:c r="X43" s="26"/>
      <x:c r="Y43" s="26"/>
      <x:c r="Z43" s="26"/>
    </x:row>
    <x:row r="44">
      <x:c r="A44" s="26"/>
      <x:c r="B44" s="26"/>
      <x:c r="C44" s="26"/>
      <x:c r="D44" s="26"/>
      <x:c r="E44" s="26"/>
      <x:c r="F44" s="26"/>
      <x:c r="G44" s="26"/>
      <x:c r="H44" s="26"/>
      <x:c r="I44" s="26"/>
      <x:c r="J44" s="26"/>
      <x:c r="K44" s="26"/>
      <x:c r="L44" s="26"/>
      <x:c r="M44" s="26"/>
      <x:c r="N44" s="26"/>
      <x:c r="O44" s="26"/>
      <x:c r="P44" s="26"/>
      <x:c r="Q44" s="26"/>
      <x:c r="R44" s="26"/>
      <x:c r="S44" s="26"/>
      <x:c r="T44" s="26"/>
      <x:c r="U44" s="26"/>
      <x:c r="V44" s="26"/>
      <x:c r="W44" s="26"/>
      <x:c r="X44" s="26"/>
      <x:c r="Y44" s="26"/>
      <x:c r="Z44" s="26"/>
    </x:row>
    <x:row r="45">
      <x:c r="A45" s="26"/>
      <x:c r="B45" s="26"/>
      <x:c r="C45" s="26"/>
      <x:c r="D45" s="26"/>
      <x:c r="E45" s="26"/>
      <x:c r="F45" s="26"/>
      <x:c r="G45" s="26"/>
      <x:c r="H45" s="26"/>
      <x:c r="I45" s="26"/>
      <x:c r="J45" s="26"/>
      <x:c r="K45" s="26"/>
      <x:c r="L45" s="26"/>
      <x:c r="M45" s="26"/>
      <x:c r="N45" s="26"/>
      <x:c r="O45" s="26"/>
      <x:c r="P45" s="26"/>
      <x:c r="Q45" s="26"/>
      <x:c r="R45" s="26"/>
      <x:c r="S45" s="26"/>
      <x:c r="T45" s="26"/>
      <x:c r="U45" s="26"/>
      <x:c r="V45" s="26"/>
      <x:c r="W45" s="26"/>
      <x:c r="X45" s="26"/>
      <x:c r="Y45" s="26"/>
      <x:c r="Z45" s="26"/>
    </x:row>
    <x:row r="46">
      <x:c r="A46" s="26"/>
      <x:c r="B46" s="26"/>
      <x:c r="C46" s="26"/>
      <x:c r="D46" s="26"/>
      <x:c r="E46" s="26"/>
      <x:c r="F46" s="26"/>
      <x:c r="G46" s="26"/>
      <x:c r="H46" s="26"/>
      <x:c r="I46" s="26"/>
      <x:c r="J46" s="26"/>
      <x:c r="K46" s="26"/>
      <x:c r="L46" s="26"/>
      <x:c r="M46" s="26"/>
      <x:c r="N46" s="26"/>
      <x:c r="O46" s="26"/>
      <x:c r="P46" s="26"/>
      <x:c r="Q46" s="26"/>
      <x:c r="R46" s="26"/>
      <x:c r="S46" s="26"/>
      <x:c r="T46" s="26"/>
      <x:c r="U46" s="26"/>
      <x:c r="V46" s="26"/>
      <x:c r="W46" s="26"/>
      <x:c r="X46" s="26"/>
      <x:c r="Y46" s="26"/>
      <x:c r="Z46" s="26"/>
    </x:row>
    <x:row r="47">
      <x:c r="A47" s="26"/>
      <x:c r="B47" s="26"/>
      <x:c r="C47" s="26"/>
      <x:c r="D47" s="26"/>
      <x:c r="E47" s="26"/>
      <x:c r="F47" s="26"/>
      <x:c r="G47" s="26"/>
      <x:c r="H47" s="26"/>
      <x:c r="I47" s="26"/>
      <x:c r="J47" s="26"/>
      <x:c r="K47" s="26"/>
      <x:c r="L47" s="26"/>
      <x:c r="M47" s="26"/>
      <x:c r="N47" s="26"/>
      <x:c r="O47" s="26"/>
      <x:c r="P47" s="26"/>
      <x:c r="Q47" s="26"/>
      <x:c r="R47" s="26"/>
      <x:c r="S47" s="26"/>
      <x:c r="T47" s="26"/>
      <x:c r="U47" s="26"/>
      <x:c r="V47" s="26"/>
      <x:c r="W47" s="26"/>
      <x:c r="X47" s="26"/>
      <x:c r="Y47" s="26"/>
      <x:c r="Z47" s="26"/>
    </x:row>
    <x:row r="48">
      <x:c r="A48" s="26"/>
      <x:c r="B48" s="26"/>
      <x:c r="C48" s="26"/>
      <x:c r="D48" s="26"/>
      <x:c r="E48" s="26"/>
      <x:c r="F48" s="26"/>
      <x:c r="G48" s="26"/>
      <x:c r="H48" s="26"/>
      <x:c r="I48" s="26"/>
      <x:c r="J48" s="26"/>
      <x:c r="K48" s="26"/>
      <x:c r="L48" s="26"/>
      <x:c r="M48" s="26"/>
      <x:c r="N48" s="26"/>
      <x:c r="O48" s="26"/>
      <x:c r="P48" s="26"/>
      <x:c r="Q48" s="26"/>
      <x:c r="R48" s="26"/>
      <x:c r="S48" s="26"/>
      <x:c r="T48" s="26"/>
      <x:c r="U48" s="26"/>
      <x:c r="V48" s="26"/>
      <x:c r="W48" s="26"/>
      <x:c r="X48" s="26"/>
      <x:c r="Y48" s="26"/>
      <x:c r="Z48" s="26"/>
    </x:row>
    <x:row r="49">
      <x:c r="A49" s="26"/>
      <x:c r="B49" s="26"/>
      <x:c r="C49" s="26"/>
      <x:c r="D49" s="26"/>
      <x:c r="E49" s="26"/>
      <x:c r="F49" s="26"/>
      <x:c r="G49" s="26"/>
      <x:c r="H49" s="26"/>
      <x:c r="I49" s="26"/>
      <x:c r="J49" s="26"/>
      <x:c r="K49" s="26"/>
      <x:c r="L49" s="26"/>
      <x:c r="M49" s="26"/>
      <x:c r="N49" s="26"/>
      <x:c r="O49" s="26"/>
      <x:c r="P49" s="26"/>
      <x:c r="Q49" s="26"/>
      <x:c r="R49" s="26"/>
      <x:c r="S49" s="26"/>
      <x:c r="T49" s="26"/>
      <x:c r="U49" s="26"/>
      <x:c r="V49" s="26"/>
      <x:c r="W49" s="26"/>
      <x:c r="X49" s="26"/>
      <x:c r="Y49" s="26"/>
      <x:c r="Z49" s="26"/>
    </x:row>
    <x:row r="50">
      <x:c r="A50" s="26"/>
      <x:c r="B50" s="26"/>
      <x:c r="C50" s="26"/>
      <x:c r="D50" s="26"/>
      <x:c r="E50" s="26"/>
      <x:c r="F50" s="26"/>
      <x:c r="G50" s="26"/>
      <x:c r="H50" s="26"/>
      <x:c r="I50" s="26"/>
      <x:c r="J50" s="26"/>
      <x:c r="K50" s="26"/>
      <x:c r="L50" s="26"/>
      <x:c r="M50" s="26"/>
      <x:c r="N50" s="26"/>
      <x:c r="O50" s="26"/>
      <x:c r="P50" s="26"/>
      <x:c r="Q50" s="26"/>
      <x:c r="R50" s="26"/>
      <x:c r="S50" s="26"/>
      <x:c r="T50" s="26"/>
      <x:c r="U50" s="26"/>
      <x:c r="V50" s="26"/>
      <x:c r="W50" s="26"/>
      <x:c r="X50" s="26"/>
      <x:c r="Y50" s="26"/>
      <x:c r="Z50" s="26"/>
    </x:row>
    <x:row r="51">
      <x:c r="A51" s="26"/>
      <x:c r="B51" s="26"/>
      <x:c r="C51" s="26"/>
      <x:c r="D51" s="26"/>
      <x:c r="E51" s="26"/>
      <x:c r="F51" s="26"/>
      <x:c r="G51" s="26"/>
      <x:c r="H51" s="26"/>
      <x:c r="I51" s="26"/>
      <x:c r="J51" s="26"/>
      <x:c r="K51" s="26"/>
      <x:c r="L51" s="26"/>
      <x:c r="M51" s="26"/>
      <x:c r="N51" s="26"/>
      <x:c r="O51" s="26"/>
      <x:c r="P51" s="26"/>
      <x:c r="Q51" s="26"/>
      <x:c r="R51" s="26"/>
      <x:c r="S51" s="26"/>
      <x:c r="T51" s="26"/>
      <x:c r="U51" s="26"/>
      <x:c r="V51" s="26"/>
      <x:c r="W51" s="26"/>
      <x:c r="X51" s="26"/>
      <x:c r="Y51" s="26"/>
      <x:c r="Z51" s="26"/>
    </x:row>
    <x:row r="52">
      <x:c r="A52" s="26"/>
      <x:c r="B52" s="26"/>
      <x:c r="C52" s="26"/>
      <x:c r="D52" s="26"/>
      <x:c r="E52" s="26"/>
      <x:c r="F52" s="26"/>
      <x:c r="G52" s="26"/>
      <x:c r="H52" s="26"/>
      <x:c r="I52" s="26"/>
      <x:c r="J52" s="26"/>
      <x:c r="K52" s="26"/>
      <x:c r="L52" s="26"/>
      <x:c r="M52" s="26"/>
      <x:c r="N52" s="26"/>
      <x:c r="O52" s="26"/>
      <x:c r="P52" s="26"/>
      <x:c r="Q52" s="26"/>
      <x:c r="R52" s="26"/>
      <x:c r="S52" s="26"/>
      <x:c r="T52" s="26"/>
      <x:c r="U52" s="26"/>
      <x:c r="V52" s="26"/>
      <x:c r="W52" s="26"/>
      <x:c r="X52" s="26"/>
      <x:c r="Y52" s="26"/>
      <x:c r="Z52" s="26"/>
    </x:row>
    <x:row r="53">
      <x:c r="A53" s="26"/>
      <x:c r="B53" s="26"/>
      <x:c r="C53" s="26"/>
      <x:c r="D53" s="26"/>
      <x:c r="E53" s="26"/>
      <x:c r="F53" s="26"/>
      <x:c r="G53" s="26"/>
      <x:c r="H53" s="26"/>
      <x:c r="I53" s="26"/>
      <x:c r="J53" s="26"/>
      <x:c r="K53" s="26"/>
      <x:c r="L53" s="26"/>
      <x:c r="M53" s="26"/>
      <x:c r="N53" s="26"/>
      <x:c r="O53" s="26"/>
      <x:c r="P53" s="26"/>
      <x:c r="Q53" s="26"/>
      <x:c r="R53" s="26"/>
      <x:c r="S53" s="26"/>
      <x:c r="T53" s="26"/>
      <x:c r="U53" s="26"/>
      <x:c r="V53" s="26"/>
      <x:c r="W53" s="26"/>
      <x:c r="X53" s="26"/>
      <x:c r="Y53" s="26"/>
      <x:c r="Z53" s="26"/>
    </x:row>
    <x:row r="54">
      <x:c r="A54" s="26"/>
      <x:c r="B54" s="26"/>
      <x:c r="C54" s="26"/>
      <x:c r="D54" s="26"/>
      <x:c r="E54" s="26"/>
      <x:c r="F54" s="26"/>
      <x:c r="G54" s="26"/>
      <x:c r="H54" s="26"/>
      <x:c r="I54" s="26"/>
      <x:c r="J54" s="26"/>
      <x:c r="K54" s="26"/>
      <x:c r="L54" s="26"/>
      <x:c r="M54" s="26"/>
      <x:c r="N54" s="26"/>
      <x:c r="O54" s="26"/>
      <x:c r="P54" s="26"/>
      <x:c r="Q54" s="26"/>
      <x:c r="R54" s="26"/>
      <x:c r="S54" s="26"/>
      <x:c r="T54" s="26"/>
      <x:c r="U54" s="26"/>
      <x:c r="V54" s="26"/>
      <x:c r="W54" s="26"/>
      <x:c r="X54" s="26"/>
      <x:c r="Y54" s="26"/>
      <x:c r="Z54" s="26"/>
    </x:row>
    <x:row r="55">
      <x:c r="A55" s="26"/>
      <x:c r="B55" s="26"/>
      <x:c r="C55" s="26"/>
      <x:c r="D55" s="26"/>
      <x:c r="E55" s="26"/>
      <x:c r="F55" s="26"/>
      <x:c r="G55" s="26"/>
      <x:c r="H55" s="26"/>
      <x:c r="I55" s="26"/>
      <x:c r="J55" s="26"/>
      <x:c r="K55" s="26"/>
      <x:c r="L55" s="26"/>
      <x:c r="M55" s="26"/>
      <x:c r="N55" s="26"/>
      <x:c r="O55" s="26"/>
      <x:c r="P55" s="26"/>
      <x:c r="Q55" s="26"/>
      <x:c r="R55" s="26"/>
      <x:c r="S55" s="26"/>
      <x:c r="T55" s="26"/>
      <x:c r="U55" s="26"/>
      <x:c r="V55" s="26"/>
      <x:c r="W55" s="26"/>
      <x:c r="X55" s="26"/>
      <x:c r="Y55" s="26"/>
      <x:c r="Z55" s="26"/>
    </x:row>
    <x:row r="56">
      <x:c r="A56" s="26"/>
      <x:c r="B56" s="26"/>
      <x:c r="C56" s="26"/>
      <x:c r="D56" s="26"/>
      <x:c r="E56" s="26"/>
      <x:c r="F56" s="26"/>
      <x:c r="G56" s="26"/>
      <x:c r="H56" s="26"/>
      <x:c r="I56" s="26"/>
      <x:c r="J56" s="26"/>
      <x:c r="K56" s="26"/>
      <x:c r="L56" s="26"/>
      <x:c r="M56" s="26"/>
      <x:c r="N56" s="26"/>
      <x:c r="O56" s="26"/>
      <x:c r="P56" s="26"/>
      <x:c r="Q56" s="26"/>
      <x:c r="R56" s="26"/>
      <x:c r="S56" s="26"/>
      <x:c r="T56" s="26"/>
      <x:c r="U56" s="26"/>
      <x:c r="V56" s="26"/>
      <x:c r="W56" s="26"/>
      <x:c r="X56" s="26"/>
      <x:c r="Y56" s="26"/>
      <x:c r="Z56" s="26"/>
    </x:row>
    <x:row r="57">
      <x:c r="A57" s="26"/>
      <x:c r="B57" s="26"/>
      <x:c r="C57" s="26"/>
      <x:c r="D57" s="26"/>
      <x:c r="E57" s="26"/>
      <x:c r="F57" s="26"/>
      <x:c r="G57" s="26"/>
      <x:c r="H57" s="26"/>
      <x:c r="I57" s="26"/>
      <x:c r="J57" s="26"/>
      <x:c r="K57" s="26"/>
      <x:c r="L57" s="26"/>
      <x:c r="M57" s="26"/>
      <x:c r="N57" s="26"/>
      <x:c r="O57" s="26"/>
      <x:c r="P57" s="26"/>
      <x:c r="Q57" s="26"/>
      <x:c r="R57" s="26"/>
      <x:c r="S57" s="26"/>
      <x:c r="T57" s="26"/>
      <x:c r="U57" s="26"/>
      <x:c r="V57" s="26"/>
      <x:c r="W57" s="26"/>
      <x:c r="X57" s="26"/>
      <x:c r="Y57" s="26"/>
      <x:c r="Z57" s="26"/>
    </x:row>
    <x:row r="58">
      <x:c r="A58" s="26"/>
      <x:c r="B58" s="26"/>
      <x:c r="C58" s="26"/>
      <x:c r="D58" s="26"/>
      <x:c r="E58" s="26"/>
      <x:c r="F58" s="26"/>
      <x:c r="G58" s="26"/>
      <x:c r="H58" s="26"/>
      <x:c r="I58" s="26"/>
      <x:c r="J58" s="26"/>
      <x:c r="K58" s="26"/>
      <x:c r="L58" s="26"/>
      <x:c r="M58" s="26"/>
      <x:c r="N58" s="26"/>
      <x:c r="O58" s="26"/>
      <x:c r="P58" s="26"/>
      <x:c r="Q58" s="26"/>
      <x:c r="R58" s="26"/>
      <x:c r="S58" s="26"/>
      <x:c r="T58" s="26"/>
      <x:c r="U58" s="26"/>
      <x:c r="V58" s="26"/>
      <x:c r="W58" s="26"/>
      <x:c r="X58" s="26"/>
      <x:c r="Y58" s="26"/>
      <x:c r="Z58" s="26"/>
    </x:row>
    <x:row r="59">
      <x:c r="A59" s="26"/>
      <x:c r="B59" s="26"/>
      <x:c r="C59" s="26"/>
      <x:c r="D59" s="26"/>
      <x:c r="E59" s="26"/>
      <x:c r="F59" s="26"/>
      <x:c r="G59" s="26"/>
      <x:c r="H59" s="26"/>
      <x:c r="I59" s="26"/>
      <x:c r="J59" s="26"/>
      <x:c r="K59" s="26"/>
      <x:c r="L59" s="26"/>
      <x:c r="M59" s="26"/>
      <x:c r="N59" s="26"/>
      <x:c r="O59" s="26"/>
      <x:c r="P59" s="26"/>
      <x:c r="Q59" s="26"/>
      <x:c r="R59" s="26"/>
      <x:c r="S59" s="26"/>
      <x:c r="T59" s="26"/>
      <x:c r="U59" s="26"/>
      <x:c r="V59" s="26"/>
      <x:c r="W59" s="26"/>
      <x:c r="X59" s="26"/>
      <x:c r="Y59" s="26"/>
      <x:c r="Z59" s="26"/>
    </x:row>
    <x:row r="60">
      <x:c r="A60" s="26"/>
      <x:c r="B60" s="26"/>
      <x:c r="C60" s="26"/>
      <x:c r="D60" s="26"/>
      <x:c r="E60" s="26"/>
      <x:c r="F60" s="26"/>
      <x:c r="G60" s="26"/>
      <x:c r="H60" s="26"/>
      <x:c r="I60" s="26"/>
      <x:c r="J60" s="26"/>
      <x:c r="K60" s="26"/>
      <x:c r="L60" s="26"/>
      <x:c r="M60" s="26"/>
      <x:c r="N60" s="26"/>
      <x:c r="O60" s="26"/>
      <x:c r="P60" s="26"/>
      <x:c r="Q60" s="26"/>
      <x:c r="R60" s="26"/>
      <x:c r="S60" s="26"/>
      <x:c r="T60" s="26"/>
      <x:c r="U60" s="26"/>
      <x:c r="V60" s="26"/>
      <x:c r="W60" s="26"/>
      <x:c r="X60" s="26"/>
      <x:c r="Y60" s="26"/>
      <x:c r="Z60" s="26"/>
    </x:row>
    <x:row r="61">
      <x:c r="A61" s="26"/>
      <x:c r="B61" s="26"/>
      <x:c r="C61" s="26"/>
      <x:c r="D61" s="26"/>
      <x:c r="E61" s="26"/>
      <x:c r="F61" s="26"/>
      <x:c r="G61" s="26"/>
      <x:c r="H61" s="26"/>
      <x:c r="I61" s="26"/>
      <x:c r="J61" s="26"/>
      <x:c r="K61" s="26"/>
      <x:c r="L61" s="26"/>
      <x:c r="M61" s="26"/>
      <x:c r="N61" s="26"/>
      <x:c r="O61" s="26"/>
      <x:c r="P61" s="26"/>
      <x:c r="Q61" s="26"/>
      <x:c r="R61" s="26"/>
      <x:c r="S61" s="26"/>
      <x:c r="T61" s="26"/>
      <x:c r="U61" s="26"/>
      <x:c r="V61" s="26"/>
      <x:c r="W61" s="26"/>
      <x:c r="X61" s="26"/>
      <x:c r="Y61" s="26"/>
      <x:c r="Z61" s="26"/>
    </x:row>
    <x:row r="62">
      <x:c r="A62" s="26"/>
      <x:c r="B62" s="26"/>
      <x:c r="C62" s="26"/>
      <x:c r="D62" s="26"/>
      <x:c r="E62" s="26"/>
      <x:c r="F62" s="26"/>
      <x:c r="G62" s="26"/>
      <x:c r="H62" s="26"/>
      <x:c r="I62" s="26"/>
      <x:c r="J62" s="26"/>
      <x:c r="K62" s="26"/>
      <x:c r="L62" s="26"/>
      <x:c r="M62" s="26"/>
      <x:c r="N62" s="26"/>
      <x:c r="O62" s="26"/>
      <x:c r="P62" s="26"/>
      <x:c r="Q62" s="26"/>
      <x:c r="R62" s="26"/>
      <x:c r="S62" s="26"/>
      <x:c r="T62" s="26"/>
      <x:c r="U62" s="26"/>
      <x:c r="V62" s="26"/>
      <x:c r="W62" s="26"/>
      <x:c r="X62" s="26"/>
      <x:c r="Y62" s="26"/>
      <x:c r="Z62" s="26"/>
    </x:row>
    <x:row r="63">
      <x:c r="A63" s="26"/>
      <x:c r="B63" s="26"/>
      <x:c r="C63" s="26"/>
      <x:c r="D63" s="26"/>
      <x:c r="E63" s="26"/>
      <x:c r="F63" s="26"/>
      <x:c r="G63" s="26"/>
      <x:c r="H63" s="26"/>
      <x:c r="I63" s="26"/>
      <x:c r="J63" s="26"/>
      <x:c r="K63" s="26"/>
      <x:c r="L63" s="26"/>
      <x:c r="M63" s="26"/>
      <x:c r="N63" s="26"/>
      <x:c r="O63" s="26"/>
      <x:c r="P63" s="26"/>
      <x:c r="Q63" s="26"/>
      <x:c r="R63" s="26"/>
      <x:c r="S63" s="26"/>
      <x:c r="T63" s="26"/>
      <x:c r="U63" s="26"/>
      <x:c r="V63" s="26"/>
      <x:c r="W63" s="26"/>
      <x:c r="X63" s="26"/>
      <x:c r="Y63" s="26"/>
      <x:c r="Z63" s="26"/>
    </x:row>
    <x:row r="64">
      <x:c r="A64" s="26"/>
      <x:c r="B64" s="26"/>
      <x:c r="C64" s="26"/>
      <x:c r="D64" s="26"/>
      <x:c r="E64" s="26"/>
      <x:c r="F64" s="26"/>
      <x:c r="G64" s="26"/>
      <x:c r="H64" s="26"/>
      <x:c r="I64" s="26"/>
      <x:c r="J64" s="26"/>
      <x:c r="K64" s="26"/>
      <x:c r="L64" s="26"/>
      <x:c r="M64" s="26"/>
      <x:c r="N64" s="26"/>
      <x:c r="O64" s="26"/>
      <x:c r="P64" s="26"/>
      <x:c r="Q64" s="26"/>
      <x:c r="R64" s="26"/>
      <x:c r="S64" s="26"/>
      <x:c r="T64" s="26"/>
      <x:c r="U64" s="26"/>
      <x:c r="V64" s="26"/>
      <x:c r="W64" s="26"/>
      <x:c r="X64" s="26"/>
      <x:c r="Y64" s="26"/>
      <x:c r="Z64" s="26"/>
    </x:row>
    <x:row r="65">
      <x:c r="A65" s="26"/>
      <x:c r="B65" s="26"/>
      <x:c r="C65" s="26"/>
      <x:c r="D65" s="26"/>
      <x:c r="E65" s="26"/>
      <x:c r="F65" s="26"/>
      <x:c r="G65" s="26"/>
      <x:c r="H65" s="26"/>
      <x:c r="I65" s="26"/>
      <x:c r="J65" s="26"/>
      <x:c r="K65" s="26"/>
      <x:c r="L65" s="26"/>
      <x:c r="M65" s="26"/>
      <x:c r="N65" s="26"/>
      <x:c r="O65" s="26"/>
      <x:c r="P65" s="26"/>
      <x:c r="Q65" s="26"/>
      <x:c r="R65" s="26"/>
      <x:c r="S65" s="26"/>
      <x:c r="T65" s="26"/>
      <x:c r="U65" s="26"/>
      <x:c r="V65" s="26"/>
      <x:c r="W65" s="26"/>
      <x:c r="X65" s="26"/>
      <x:c r="Y65" s="26"/>
      <x:c r="Z65" s="26"/>
    </x:row>
    <x:row r="66">
      <x:c r="A66" s="26"/>
      <x:c r="B66" s="26"/>
      <x:c r="C66" s="26"/>
      <x:c r="D66" s="26"/>
      <x:c r="E66" s="26"/>
      <x:c r="F66" s="26"/>
      <x:c r="G66" s="26"/>
      <x:c r="H66" s="26"/>
      <x:c r="I66" s="26"/>
      <x:c r="J66" s="26"/>
      <x:c r="K66" s="26"/>
      <x:c r="L66" s="26"/>
      <x:c r="M66" s="26"/>
      <x:c r="N66" s="26"/>
      <x:c r="O66" s="26"/>
      <x:c r="P66" s="26"/>
      <x:c r="Q66" s="26"/>
      <x:c r="R66" s="26"/>
      <x:c r="S66" s="26"/>
      <x:c r="T66" s="26"/>
      <x:c r="U66" s="26"/>
      <x:c r="V66" s="26"/>
      <x:c r="W66" s="26"/>
      <x:c r="X66" s="26"/>
      <x:c r="Y66" s="26"/>
      <x:c r="Z66" s="26"/>
    </x:row>
    <x:row r="67">
      <x:c r="A67" s="26"/>
      <x:c r="B67" s="26"/>
      <x:c r="C67" s="26"/>
      <x:c r="D67" s="26"/>
      <x:c r="E67" s="26"/>
      <x:c r="F67" s="26"/>
      <x:c r="G67" s="26"/>
      <x:c r="H67" s="26"/>
      <x:c r="I67" s="26"/>
      <x:c r="J67" s="26"/>
      <x:c r="K67" s="26"/>
      <x:c r="L67" s="26"/>
      <x:c r="M67" s="26"/>
      <x:c r="N67" s="26"/>
      <x:c r="O67" s="26"/>
      <x:c r="P67" s="26"/>
      <x:c r="Q67" s="26"/>
      <x:c r="R67" s="26"/>
      <x:c r="S67" s="26"/>
      <x:c r="T67" s="26"/>
      <x:c r="U67" s="26"/>
      <x:c r="V67" s="26"/>
      <x:c r="W67" s="26"/>
      <x:c r="X67" s="26"/>
      <x:c r="Y67" s="26"/>
      <x:c r="Z67" s="26"/>
    </x:row>
    <x:row r="68">
      <x:c r="A68" s="26"/>
      <x:c r="B68" s="26"/>
      <x:c r="C68" s="26"/>
      <x:c r="D68" s="26"/>
      <x:c r="E68" s="26"/>
      <x:c r="F68" s="26"/>
      <x:c r="G68" s="26"/>
      <x:c r="H68" s="26"/>
      <x:c r="I68" s="26"/>
      <x:c r="J68" s="26"/>
      <x:c r="K68" s="26"/>
      <x:c r="L68" s="26"/>
      <x:c r="M68" s="26"/>
      <x:c r="N68" s="26"/>
      <x:c r="O68" s="26"/>
      <x:c r="P68" s="26"/>
      <x:c r="Q68" s="26"/>
      <x:c r="R68" s="26"/>
      <x:c r="S68" s="26"/>
      <x:c r="T68" s="26"/>
      <x:c r="U68" s="26"/>
      <x:c r="V68" s="26"/>
      <x:c r="W68" s="26"/>
      <x:c r="X68" s="26"/>
      <x:c r="Y68" s="26"/>
      <x:c r="Z68" s="26"/>
    </x:row>
    <x:row r="69">
      <x:c r="A69" s="26"/>
      <x:c r="B69" s="26"/>
      <x:c r="C69" s="26"/>
      <x:c r="D69" s="26"/>
      <x:c r="E69" s="26"/>
      <x:c r="F69" s="26"/>
      <x:c r="G69" s="26"/>
      <x:c r="H69" s="26"/>
      <x:c r="I69" s="26"/>
      <x:c r="J69" s="26"/>
      <x:c r="K69" s="26"/>
      <x:c r="L69" s="26"/>
      <x:c r="M69" s="26"/>
      <x:c r="N69" s="26"/>
      <x:c r="O69" s="26"/>
      <x:c r="P69" s="26"/>
      <x:c r="Q69" s="26"/>
      <x:c r="R69" s="26"/>
      <x:c r="S69" s="26"/>
      <x:c r="T69" s="26"/>
      <x:c r="U69" s="26"/>
      <x:c r="V69" s="26"/>
      <x:c r="W69" s="26"/>
      <x:c r="X69" s="26"/>
      <x:c r="Y69" s="26"/>
      <x:c r="Z69" s="26"/>
    </x:row>
    <x:row r="70">
      <x:c r="A70" s="26"/>
      <x:c r="B70" s="26"/>
      <x:c r="C70" s="26"/>
      <x:c r="D70" s="26"/>
      <x:c r="E70" s="26"/>
      <x:c r="F70" s="26"/>
      <x:c r="G70" s="26"/>
      <x:c r="H70" s="26"/>
      <x:c r="I70" s="26"/>
      <x:c r="J70" s="26"/>
      <x:c r="K70" s="26"/>
      <x:c r="L70" s="26"/>
      <x:c r="M70" s="26"/>
      <x:c r="N70" s="26"/>
      <x:c r="O70" s="26"/>
      <x:c r="P70" s="26"/>
      <x:c r="Q70" s="26"/>
      <x:c r="R70" s="26"/>
      <x:c r="S70" s="26"/>
      <x:c r="T70" s="26"/>
      <x:c r="U70" s="26"/>
      <x:c r="V70" s="26"/>
      <x:c r="W70" s="26"/>
      <x:c r="X70" s="26"/>
      <x:c r="Y70" s="26"/>
      <x:c r="Z70" s="26"/>
    </x:row>
    <x:row r="71">
      <x:c r="A71" s="26"/>
      <x:c r="B71" s="26"/>
      <x:c r="C71" s="26"/>
      <x:c r="D71" s="26"/>
      <x:c r="E71" s="26"/>
      <x:c r="F71" s="26"/>
      <x:c r="G71" s="26"/>
      <x:c r="H71" s="26"/>
      <x:c r="I71" s="26"/>
      <x:c r="J71" s="26"/>
      <x:c r="K71" s="26"/>
      <x:c r="L71" s="26"/>
      <x:c r="M71" s="26"/>
      <x:c r="N71" s="26"/>
      <x:c r="O71" s="26"/>
      <x:c r="P71" s="26"/>
      <x:c r="Q71" s="26"/>
      <x:c r="R71" s="26"/>
      <x:c r="S71" s="26"/>
      <x:c r="T71" s="26"/>
      <x:c r="U71" s="26"/>
      <x:c r="V71" s="26"/>
      <x:c r="W71" s="26"/>
      <x:c r="X71" s="26"/>
      <x:c r="Y71" s="26"/>
      <x:c r="Z71" s="26"/>
    </x:row>
    <x:row r="72">
      <x:c r="A72" s="26"/>
      <x:c r="B72" s="26"/>
      <x:c r="C72" s="26"/>
      <x:c r="D72" s="26"/>
      <x:c r="E72" s="26"/>
      <x:c r="F72" s="26"/>
      <x:c r="G72" s="26"/>
      <x:c r="H72" s="26"/>
      <x:c r="I72" s="26"/>
      <x:c r="J72" s="26"/>
      <x:c r="K72" s="26"/>
      <x:c r="L72" s="26"/>
      <x:c r="M72" s="26"/>
      <x:c r="N72" s="26"/>
      <x:c r="O72" s="26"/>
      <x:c r="P72" s="26"/>
      <x:c r="Q72" s="26"/>
      <x:c r="R72" s="26"/>
      <x:c r="S72" s="26"/>
      <x:c r="T72" s="26"/>
      <x:c r="U72" s="26"/>
      <x:c r="V72" s="26"/>
      <x:c r="W72" s="26"/>
      <x:c r="X72" s="26"/>
      <x:c r="Y72" s="26"/>
      <x:c r="Z72" s="26"/>
    </x:row>
    <x:row r="73">
      <x:c r="A73" s="26"/>
      <x:c r="B73" s="26"/>
      <x:c r="C73" s="26"/>
      <x:c r="D73" s="26"/>
      <x:c r="E73" s="26"/>
      <x:c r="F73" s="26"/>
      <x:c r="G73" s="26"/>
      <x:c r="H73" s="26"/>
      <x:c r="I73" s="26"/>
      <x:c r="J73" s="26"/>
      <x:c r="K73" s="26"/>
      <x:c r="L73" s="26"/>
      <x:c r="M73" s="26"/>
      <x:c r="N73" s="26"/>
      <x:c r="O73" s="26"/>
      <x:c r="P73" s="26"/>
      <x:c r="Q73" s="26"/>
      <x:c r="R73" s="26"/>
      <x:c r="S73" s="26"/>
      <x:c r="T73" s="26"/>
      <x:c r="U73" s="26"/>
      <x:c r="V73" s="26"/>
      <x:c r="W73" s="26"/>
      <x:c r="X73" s="26"/>
      <x:c r="Y73" s="26"/>
      <x:c r="Z73" s="26"/>
    </x:row>
    <x:row r="74">
      <x:c r="A74" s="26"/>
      <x:c r="B74" s="26"/>
      <x:c r="C74" s="26"/>
      <x:c r="D74" s="26"/>
      <x:c r="E74" s="26"/>
      <x:c r="F74" s="26"/>
      <x:c r="G74" s="26"/>
      <x:c r="H74" s="26"/>
      <x:c r="I74" s="26"/>
      <x:c r="J74" s="26"/>
      <x:c r="K74" s="26"/>
      <x:c r="L74" s="26"/>
      <x:c r="M74" s="26"/>
      <x:c r="N74" s="26"/>
      <x:c r="O74" s="26"/>
      <x:c r="P74" s="26"/>
      <x:c r="Q74" s="26"/>
      <x:c r="R74" s="26"/>
      <x:c r="S74" s="26"/>
      <x:c r="T74" s="26"/>
      <x:c r="U74" s="26"/>
      <x:c r="V74" s="26"/>
      <x:c r="W74" s="26"/>
      <x:c r="X74" s="26"/>
      <x:c r="Y74" s="26"/>
      <x:c r="Z74" s="26"/>
    </x:row>
    <x:row r="75">
      <x:c r="A75" s="26"/>
      <x:c r="B75" s="26"/>
      <x:c r="C75" s="26"/>
      <x:c r="D75" s="26"/>
      <x:c r="E75" s="26"/>
      <x:c r="F75" s="26"/>
      <x:c r="G75" s="26"/>
      <x:c r="H75" s="26"/>
      <x:c r="I75" s="26"/>
      <x:c r="J75" s="26"/>
      <x:c r="K75" s="26"/>
      <x:c r="L75" s="26"/>
      <x:c r="M75" s="26"/>
      <x:c r="N75" s="26"/>
      <x:c r="O75" s="26"/>
      <x:c r="P75" s="26"/>
      <x:c r="Q75" s="26"/>
      <x:c r="R75" s="26"/>
      <x:c r="S75" s="26"/>
      <x:c r="T75" s="26"/>
      <x:c r="U75" s="26"/>
      <x:c r="V75" s="26"/>
      <x:c r="W75" s="26"/>
      <x:c r="X75" s="26"/>
      <x:c r="Y75" s="26"/>
      <x:c r="Z75" s="26"/>
    </x:row>
    <x:row r="76">
      <x:c r="A76" s="26"/>
      <x:c r="B76" s="26"/>
      <x:c r="C76" s="26"/>
      <x:c r="D76" s="26"/>
      <x:c r="E76" s="26"/>
      <x:c r="F76" s="26"/>
      <x:c r="G76" s="26"/>
      <x:c r="H76" s="26"/>
      <x:c r="I76" s="26"/>
      <x:c r="J76" s="26"/>
      <x:c r="K76" s="26"/>
      <x:c r="L76" s="26"/>
      <x:c r="M76" s="26"/>
      <x:c r="N76" s="26"/>
      <x:c r="O76" s="26"/>
      <x:c r="P76" s="26"/>
      <x:c r="Q76" s="26"/>
      <x:c r="R76" s="26"/>
      <x:c r="S76" s="26"/>
      <x:c r="T76" s="26"/>
      <x:c r="U76" s="26"/>
      <x:c r="V76" s="26"/>
      <x:c r="W76" s="26"/>
      <x:c r="X76" s="26"/>
      <x:c r="Y76" s="26"/>
      <x:c r="Z76" s="26"/>
    </x:row>
    <x:row r="77">
      <x:c r="A77" s="26"/>
      <x:c r="B77" s="26"/>
      <x:c r="C77" s="26"/>
      <x:c r="D77" s="26"/>
      <x:c r="E77" s="26"/>
      <x:c r="F77" s="26"/>
      <x:c r="G77" s="26"/>
      <x:c r="H77" s="26"/>
      <x:c r="I77" s="26"/>
      <x:c r="J77" s="26"/>
      <x:c r="K77" s="26"/>
      <x:c r="L77" s="26"/>
      <x:c r="M77" s="26"/>
      <x:c r="N77" s="26"/>
      <x:c r="O77" s="26"/>
      <x:c r="P77" s="26"/>
      <x:c r="Q77" s="26"/>
      <x:c r="R77" s="26"/>
      <x:c r="S77" s="26"/>
      <x:c r="T77" s="26"/>
      <x:c r="U77" s="26"/>
      <x:c r="V77" s="26"/>
      <x:c r="W77" s="26"/>
      <x:c r="X77" s="26"/>
      <x:c r="Y77" s="26"/>
      <x:c r="Z77" s="26"/>
    </x:row>
    <x:row r="78">
      <x:c r="A78" s="26"/>
      <x:c r="B78" s="26"/>
      <x:c r="C78" s="26"/>
      <x:c r="D78" s="26"/>
      <x:c r="E78" s="26"/>
      <x:c r="F78" s="26"/>
      <x:c r="G78" s="26"/>
      <x:c r="H78" s="26"/>
      <x:c r="I78" s="26"/>
      <x:c r="J78" s="26"/>
      <x:c r="K78" s="26"/>
      <x:c r="L78" s="26"/>
      <x:c r="M78" s="26"/>
      <x:c r="N78" s="26"/>
      <x:c r="O78" s="26"/>
      <x:c r="P78" s="26"/>
      <x:c r="Q78" s="26"/>
      <x:c r="R78" s="26"/>
      <x:c r="S78" s="26"/>
      <x:c r="T78" s="26"/>
      <x:c r="U78" s="26"/>
      <x:c r="V78" s="26"/>
      <x:c r="W78" s="26"/>
      <x:c r="X78" s="26"/>
      <x:c r="Y78" s="26"/>
      <x:c r="Z78" s="26"/>
    </x:row>
    <x:row r="79">
      <x:c r="A79" s="26"/>
      <x:c r="B79" s="26"/>
      <x:c r="C79" s="26"/>
      <x:c r="D79" s="26"/>
      <x:c r="E79" s="26"/>
      <x:c r="F79" s="26"/>
      <x:c r="G79" s="26"/>
      <x:c r="H79" s="26"/>
      <x:c r="I79" s="26"/>
      <x:c r="J79" s="26"/>
      <x:c r="K79" s="26"/>
      <x:c r="L79" s="26"/>
      <x:c r="M79" s="26"/>
      <x:c r="N79" s="26"/>
      <x:c r="O79" s="26"/>
      <x:c r="P79" s="26"/>
      <x:c r="Q79" s="26"/>
      <x:c r="R79" s="26"/>
      <x:c r="S79" s="26"/>
      <x:c r="T79" s="26"/>
      <x:c r="U79" s="26"/>
      <x:c r="V79" s="26"/>
      <x:c r="W79" s="26"/>
      <x:c r="X79" s="26"/>
      <x:c r="Y79" s="26"/>
      <x:c r="Z79" s="26"/>
    </x:row>
    <x:row r="80">
      <x:c r="A80" s="26"/>
      <x:c r="B80" s="26"/>
      <x:c r="C80" s="26"/>
      <x:c r="D80" s="26"/>
      <x:c r="E80" s="26"/>
      <x:c r="F80" s="26"/>
      <x:c r="G80" s="26"/>
      <x:c r="H80" s="26"/>
      <x:c r="I80" s="26"/>
      <x:c r="J80" s="26"/>
      <x:c r="K80" s="26"/>
      <x:c r="L80" s="26"/>
      <x:c r="M80" s="26"/>
      <x:c r="N80" s="26"/>
      <x:c r="O80" s="26"/>
      <x:c r="P80" s="26"/>
      <x:c r="Q80" s="26"/>
      <x:c r="R80" s="26"/>
      <x:c r="S80" s="26"/>
      <x:c r="T80" s="26"/>
      <x:c r="U80" s="26"/>
      <x:c r="V80" s="26"/>
      <x:c r="W80" s="26"/>
      <x:c r="X80" s="26"/>
      <x:c r="Y80" s="26"/>
      <x:c r="Z80" s="26"/>
    </x:row>
    <x:row r="81">
      <x:c r="A81" s="26"/>
      <x:c r="B81" s="26"/>
      <x:c r="C81" s="26"/>
      <x:c r="D81" s="26"/>
      <x:c r="E81" s="26"/>
      <x:c r="F81" s="26"/>
      <x:c r="G81" s="26"/>
      <x:c r="H81" s="26"/>
      <x:c r="I81" s="26"/>
      <x:c r="J81" s="26"/>
      <x:c r="K81" s="26"/>
      <x:c r="L81" s="26"/>
      <x:c r="M81" s="26"/>
      <x:c r="N81" s="26"/>
      <x:c r="O81" s="26"/>
      <x:c r="P81" s="26"/>
      <x:c r="Q81" s="26"/>
      <x:c r="R81" s="26"/>
      <x:c r="S81" s="26"/>
      <x:c r="T81" s="26"/>
      <x:c r="U81" s="26"/>
      <x:c r="V81" s="26"/>
      <x:c r="W81" s="26"/>
      <x:c r="X81" s="26"/>
      <x:c r="Y81" s="26"/>
      <x:c r="Z81" s="26"/>
    </x:row>
    <x:row r="82">
      <x:c r="A82" s="26"/>
      <x:c r="B82" s="26"/>
      <x:c r="C82" s="26"/>
      <x:c r="D82" s="26"/>
      <x:c r="E82" s="26"/>
      <x:c r="F82" s="26"/>
      <x:c r="G82" s="26"/>
      <x:c r="H82" s="26"/>
      <x:c r="I82" s="26"/>
      <x:c r="J82" s="26"/>
      <x:c r="K82" s="26"/>
      <x:c r="L82" s="26"/>
      <x:c r="M82" s="26"/>
      <x:c r="N82" s="26"/>
      <x:c r="O82" s="26"/>
      <x:c r="P82" s="26"/>
      <x:c r="Q82" s="26"/>
      <x:c r="R82" s="26"/>
      <x:c r="S82" s="26"/>
      <x:c r="T82" s="26"/>
      <x:c r="U82" s="26"/>
      <x:c r="V82" s="26"/>
      <x:c r="W82" s="26"/>
      <x:c r="X82" s="26"/>
      <x:c r="Y82" s="26"/>
      <x:c r="Z82" s="26"/>
    </x:row>
    <x:row r="83">
      <x:c r="A83" s="26"/>
      <x:c r="B83" s="26"/>
      <x:c r="C83" s="26"/>
      <x:c r="D83" s="26"/>
      <x:c r="E83" s="26"/>
      <x:c r="F83" s="26"/>
      <x:c r="G83" s="26"/>
      <x:c r="H83" s="26"/>
      <x:c r="I83" s="26"/>
      <x:c r="J83" s="26"/>
      <x:c r="K83" s="26"/>
      <x:c r="L83" s="26"/>
      <x:c r="M83" s="26"/>
      <x:c r="N83" s="26"/>
      <x:c r="O83" s="26"/>
      <x:c r="P83" s="26"/>
      <x:c r="Q83" s="26"/>
      <x:c r="R83" s="26"/>
      <x:c r="S83" s="26"/>
      <x:c r="T83" s="26"/>
      <x:c r="U83" s="26"/>
      <x:c r="V83" s="26"/>
      <x:c r="W83" s="26"/>
      <x:c r="X83" s="26"/>
      <x:c r="Y83" s="26"/>
      <x:c r="Z83" s="26"/>
    </x:row>
    <x:row r="84">
      <x:c r="A84" s="26"/>
      <x:c r="B84" s="26"/>
      <x:c r="C84" s="26"/>
      <x:c r="D84" s="26"/>
      <x:c r="E84" s="26"/>
      <x:c r="F84" s="26"/>
      <x:c r="G84" s="26"/>
      <x:c r="H84" s="26"/>
      <x:c r="I84" s="26"/>
      <x:c r="J84" s="26"/>
      <x:c r="K84" s="26"/>
      <x:c r="L84" s="26"/>
      <x:c r="M84" s="26"/>
      <x:c r="N84" s="26"/>
      <x:c r="O84" s="26"/>
      <x:c r="P84" s="26"/>
      <x:c r="Q84" s="26"/>
      <x:c r="R84" s="26"/>
      <x:c r="S84" s="26"/>
      <x:c r="T84" s="26"/>
      <x:c r="U84" s="26"/>
      <x:c r="V84" s="26"/>
      <x:c r="W84" s="26"/>
      <x:c r="X84" s="26"/>
      <x:c r="Y84" s="26"/>
      <x:c r="Z84" s="26"/>
    </x:row>
    <x:row r="85">
      <x:c r="A85" s="26"/>
      <x:c r="B85" s="26"/>
      <x:c r="C85" s="26"/>
      <x:c r="D85" s="26"/>
      <x:c r="E85" s="26"/>
      <x:c r="F85" s="26"/>
      <x:c r="G85" s="26"/>
      <x:c r="H85" s="26"/>
      <x:c r="I85" s="26"/>
      <x:c r="J85" s="26"/>
      <x:c r="K85" s="26"/>
      <x:c r="L85" s="26"/>
      <x:c r="M85" s="26"/>
      <x:c r="N85" s="26"/>
      <x:c r="O85" s="26"/>
      <x:c r="P85" s="26"/>
      <x:c r="Q85" s="26"/>
      <x:c r="R85" s="26"/>
      <x:c r="S85" s="26"/>
      <x:c r="T85" s="26"/>
      <x:c r="U85" s="26"/>
      <x:c r="V85" s="26"/>
      <x:c r="W85" s="26"/>
      <x:c r="X85" s="26"/>
      <x:c r="Y85" s="26"/>
      <x:c r="Z85" s="26"/>
    </x:row>
    <x:row r="86">
      <x:c r="A86" s="26"/>
      <x:c r="B86" s="26"/>
      <x:c r="C86" s="26"/>
      <x:c r="D86" s="26"/>
      <x:c r="E86" s="26"/>
      <x:c r="F86" s="26"/>
      <x:c r="G86" s="26"/>
      <x:c r="H86" s="26"/>
      <x:c r="I86" s="26"/>
      <x:c r="J86" s="26"/>
      <x:c r="K86" s="26"/>
      <x:c r="L86" s="26"/>
      <x:c r="M86" s="26"/>
      <x:c r="N86" s="26"/>
      <x:c r="O86" s="26"/>
      <x:c r="P86" s="26"/>
      <x:c r="Q86" s="26"/>
      <x:c r="R86" s="26"/>
      <x:c r="S86" s="26"/>
      <x:c r="T86" s="26"/>
      <x:c r="U86" s="26"/>
      <x:c r="V86" s="26"/>
      <x:c r="W86" s="26"/>
      <x:c r="X86" s="26"/>
      <x:c r="Y86" s="26"/>
      <x:c r="Z86" s="26"/>
    </x:row>
    <x:row r="87">
      <x:c r="A87" s="26"/>
      <x:c r="B87" s="26"/>
      <x:c r="C87" s="26"/>
      <x:c r="D87" s="26"/>
      <x:c r="E87" s="26"/>
      <x:c r="F87" s="26"/>
      <x:c r="G87" s="26"/>
      <x:c r="H87" s="26"/>
      <x:c r="I87" s="26"/>
      <x:c r="J87" s="26"/>
      <x:c r="K87" s="26"/>
      <x:c r="L87" s="26"/>
      <x:c r="M87" s="26"/>
      <x:c r="N87" s="26"/>
      <x:c r="O87" s="26"/>
      <x:c r="P87" s="26"/>
      <x:c r="Q87" s="26"/>
      <x:c r="R87" s="26"/>
      <x:c r="S87" s="26"/>
      <x:c r="T87" s="26"/>
      <x:c r="U87" s="26"/>
      <x:c r="V87" s="26"/>
      <x:c r="W87" s="26"/>
      <x:c r="X87" s="26"/>
      <x:c r="Y87" s="26"/>
      <x:c r="Z87" s="26"/>
    </x:row>
    <x:row r="88">
      <x:c r="A88" s="26"/>
      <x:c r="B88" s="26"/>
      <x:c r="C88" s="26"/>
      <x:c r="D88" s="26"/>
      <x:c r="E88" s="26"/>
      <x:c r="F88" s="26"/>
      <x:c r="G88" s="26"/>
      <x:c r="H88" s="26"/>
      <x:c r="I88" s="26"/>
      <x:c r="J88" s="26"/>
      <x:c r="K88" s="26"/>
      <x:c r="L88" s="26"/>
      <x:c r="M88" s="26"/>
      <x:c r="N88" s="26"/>
      <x:c r="O88" s="26"/>
      <x:c r="P88" s="26"/>
      <x:c r="Q88" s="26"/>
      <x:c r="R88" s="26"/>
      <x:c r="S88" s="26"/>
      <x:c r="T88" s="26"/>
      <x:c r="U88" s="26"/>
      <x:c r="V88" s="26"/>
      <x:c r="W88" s="26"/>
      <x:c r="X88" s="26"/>
      <x:c r="Y88" s="26"/>
      <x:c r="Z88" s="26"/>
    </x:row>
    <x:row r="89">
      <x:c r="A89" s="26"/>
      <x:c r="B89" s="26"/>
      <x:c r="C89" s="26"/>
      <x:c r="D89" s="26"/>
      <x:c r="E89" s="26"/>
      <x:c r="F89" s="26"/>
      <x:c r="G89" s="26"/>
      <x:c r="H89" s="26"/>
      <x:c r="I89" s="26"/>
      <x:c r="J89" s="26"/>
      <x:c r="K89" s="26"/>
      <x:c r="L89" s="26"/>
      <x:c r="M89" s="26"/>
      <x:c r="N89" s="26"/>
      <x:c r="O89" s="26"/>
      <x:c r="P89" s="26"/>
      <x:c r="Q89" s="26"/>
      <x:c r="R89" s="26"/>
      <x:c r="S89" s="26"/>
      <x:c r="T89" s="26"/>
      <x:c r="U89" s="26"/>
      <x:c r="V89" s="26"/>
      <x:c r="W89" s="26"/>
      <x:c r="X89" s="26"/>
      <x:c r="Y89" s="26"/>
      <x:c r="Z89" s="26"/>
    </x:row>
    <x:row r="90">
      <x:c r="A90" s="26"/>
      <x:c r="B90" s="26"/>
      <x:c r="C90" s="26"/>
      <x:c r="D90" s="26"/>
      <x:c r="E90" s="26"/>
      <x:c r="F90" s="26"/>
      <x:c r="G90" s="26"/>
      <x:c r="H90" s="26"/>
      <x:c r="I90" s="26"/>
      <x:c r="J90" s="26"/>
      <x:c r="K90" s="26"/>
      <x:c r="L90" s="26"/>
      <x:c r="M90" s="26"/>
      <x:c r="N90" s="26"/>
      <x:c r="O90" s="26"/>
      <x:c r="P90" s="26"/>
      <x:c r="Q90" s="26"/>
      <x:c r="R90" s="26"/>
      <x:c r="S90" s="26"/>
      <x:c r="T90" s="26"/>
      <x:c r="U90" s="26"/>
      <x:c r="V90" s="26"/>
      <x:c r="W90" s="26"/>
      <x:c r="X90" s="26"/>
      <x:c r="Y90" s="26"/>
      <x:c r="Z90" s="26"/>
    </x:row>
    <x:row r="91">
      <x:c r="A91" s="26"/>
      <x:c r="B91" s="26"/>
      <x:c r="C91" s="26"/>
      <x:c r="D91" s="26"/>
      <x:c r="E91" s="26"/>
      <x:c r="F91" s="26"/>
      <x:c r="G91" s="26"/>
      <x:c r="H91" s="26"/>
      <x:c r="I91" s="26"/>
      <x:c r="J91" s="26"/>
      <x:c r="K91" s="26"/>
      <x:c r="L91" s="26"/>
      <x:c r="M91" s="26"/>
      <x:c r="N91" s="26"/>
      <x:c r="O91" s="26"/>
      <x:c r="P91" s="26"/>
      <x:c r="Q91" s="26"/>
      <x:c r="R91" s="26"/>
      <x:c r="S91" s="26"/>
      <x:c r="T91" s="26"/>
      <x:c r="U91" s="26"/>
      <x:c r="V91" s="26"/>
      <x:c r="W91" s="26"/>
      <x:c r="X91" s="26"/>
      <x:c r="Y91" s="26"/>
      <x:c r="Z91" s="26"/>
    </x:row>
    <x:row r="92">
      <x:c r="A92" s="26"/>
      <x:c r="B92" s="26"/>
      <x:c r="C92" s="26"/>
      <x:c r="D92" s="26"/>
      <x:c r="E92" s="26"/>
      <x:c r="F92" s="26"/>
      <x:c r="G92" s="26"/>
      <x:c r="H92" s="26"/>
      <x:c r="I92" s="26"/>
      <x:c r="J92" s="26"/>
      <x:c r="K92" s="26"/>
      <x:c r="L92" s="26"/>
      <x:c r="M92" s="26"/>
      <x:c r="N92" s="26"/>
      <x:c r="O92" s="26"/>
      <x:c r="P92" s="26"/>
      <x:c r="Q92" s="26"/>
      <x:c r="R92" s="26"/>
      <x:c r="S92" s="26"/>
      <x:c r="T92" s="26"/>
      <x:c r="U92" s="26"/>
      <x:c r="V92" s="26"/>
      <x:c r="W92" s="26"/>
      <x:c r="X92" s="26"/>
      <x:c r="Y92" s="26"/>
      <x:c r="Z92" s="26"/>
    </x:row>
    <x:row r="93">
      <x:c r="A93" s="26"/>
      <x:c r="B93" s="26"/>
      <x:c r="C93" s="26"/>
      <x:c r="D93" s="26"/>
      <x:c r="E93" s="26"/>
      <x:c r="F93" s="26"/>
      <x:c r="G93" s="26"/>
      <x:c r="H93" s="26"/>
      <x:c r="I93" s="26"/>
      <x:c r="J93" s="26"/>
      <x:c r="K93" s="26"/>
      <x:c r="L93" s="26"/>
      <x:c r="M93" s="26"/>
      <x:c r="N93" s="26"/>
      <x:c r="O93" s="26"/>
      <x:c r="P93" s="26"/>
      <x:c r="Q93" s="26"/>
      <x:c r="R93" s="26"/>
      <x:c r="S93" s="26"/>
      <x:c r="T93" s="26"/>
      <x:c r="U93" s="26"/>
      <x:c r="V93" s="26"/>
      <x:c r="W93" s="26"/>
      <x:c r="X93" s="26"/>
      <x:c r="Y93" s="26"/>
      <x:c r="Z93" s="26"/>
    </x:row>
    <x:row r="94">
      <x:c r="A94" s="26"/>
      <x:c r="B94" s="26"/>
      <x:c r="C94" s="26"/>
      <x:c r="D94" s="26"/>
      <x:c r="E94" s="26"/>
      <x:c r="F94" s="26"/>
      <x:c r="G94" s="26"/>
      <x:c r="H94" s="26"/>
      <x:c r="I94" s="26"/>
      <x:c r="J94" s="26"/>
      <x:c r="K94" s="26"/>
      <x:c r="L94" s="26"/>
      <x:c r="M94" s="26"/>
      <x:c r="N94" s="26"/>
      <x:c r="O94" s="26"/>
      <x:c r="P94" s="26"/>
      <x:c r="Q94" s="26"/>
      <x:c r="R94" s="26"/>
      <x:c r="S94" s="26"/>
      <x:c r="T94" s="26"/>
      <x:c r="U94" s="26"/>
      <x:c r="V94" s="26"/>
      <x:c r="W94" s="26"/>
      <x:c r="X94" s="26"/>
      <x:c r="Y94" s="26"/>
      <x:c r="Z94" s="26"/>
    </x:row>
    <x:row r="95">
      <x:c r="A95" s="26"/>
      <x:c r="B95" s="26"/>
      <x:c r="C95" s="26"/>
      <x:c r="D95" s="26"/>
      <x:c r="E95" s="26"/>
      <x:c r="F95" s="26"/>
      <x:c r="G95" s="26"/>
      <x:c r="H95" s="26"/>
      <x:c r="I95" s="26"/>
      <x:c r="J95" s="26"/>
      <x:c r="K95" s="26"/>
      <x:c r="L95" s="26"/>
      <x:c r="M95" s="26"/>
      <x:c r="N95" s="26"/>
      <x:c r="O95" s="26"/>
      <x:c r="P95" s="26"/>
      <x:c r="Q95" s="26"/>
      <x:c r="R95" s="26"/>
      <x:c r="S95" s="26"/>
      <x:c r="T95" s="26"/>
      <x:c r="U95" s="26"/>
      <x:c r="V95" s="26"/>
      <x:c r="W95" s="26"/>
      <x:c r="X95" s="26"/>
      <x:c r="Y95" s="26"/>
      <x:c r="Z95" s="26"/>
    </x:row>
    <x:row r="96">
      <x:c r="A96" s="26"/>
      <x:c r="B96" s="26"/>
      <x:c r="C96" s="26"/>
      <x:c r="D96" s="26"/>
      <x:c r="E96" s="26"/>
      <x:c r="F96" s="26"/>
      <x:c r="G96" s="26"/>
      <x:c r="H96" s="26"/>
      <x:c r="I96" s="26"/>
      <x:c r="J96" s="26"/>
      <x:c r="K96" s="26"/>
      <x:c r="L96" s="26"/>
      <x:c r="M96" s="26"/>
      <x:c r="N96" s="26"/>
      <x:c r="O96" s="26"/>
      <x:c r="P96" s="26"/>
      <x:c r="Q96" s="26"/>
      <x:c r="R96" s="26"/>
      <x:c r="S96" s="26"/>
      <x:c r="T96" s="26"/>
      <x:c r="U96" s="26"/>
      <x:c r="V96" s="26"/>
      <x:c r="W96" s="26"/>
      <x:c r="X96" s="26"/>
      <x:c r="Y96" s="26"/>
      <x:c r="Z96" s="26"/>
    </x:row>
    <x:row r="97">
      <x:c r="A97" s="26"/>
      <x:c r="B97" s="26"/>
      <x:c r="C97" s="26"/>
      <x:c r="D97" s="26"/>
      <x:c r="E97" s="26"/>
      <x:c r="F97" s="26"/>
      <x:c r="G97" s="26"/>
      <x:c r="H97" s="26"/>
      <x:c r="I97" s="26"/>
      <x:c r="J97" s="26"/>
      <x:c r="K97" s="26"/>
      <x:c r="L97" s="26"/>
      <x:c r="M97" s="26"/>
      <x:c r="N97" s="26"/>
      <x:c r="O97" s="26"/>
      <x:c r="P97" s="26"/>
      <x:c r="Q97" s="26"/>
      <x:c r="R97" s="26"/>
      <x:c r="S97" s="26"/>
      <x:c r="T97" s="26"/>
      <x:c r="U97" s="26"/>
      <x:c r="V97" s="26"/>
      <x:c r="W97" s="26"/>
      <x:c r="X97" s="26"/>
      <x:c r="Y97" s="26"/>
      <x:c r="Z97" s="26"/>
    </x:row>
    <x:row r="98">
      <x:c r="A98" s="26"/>
      <x:c r="B98" s="26"/>
      <x:c r="C98" s="26"/>
      <x:c r="D98" s="26"/>
      <x:c r="E98" s="26"/>
      <x:c r="F98" s="26"/>
      <x:c r="G98" s="26"/>
      <x:c r="H98" s="26"/>
      <x:c r="I98" s="26"/>
      <x:c r="J98" s="26"/>
      <x:c r="K98" s="26"/>
      <x:c r="L98" s="26"/>
      <x:c r="M98" s="26"/>
      <x:c r="N98" s="26"/>
      <x:c r="O98" s="26"/>
      <x:c r="P98" s="26"/>
      <x:c r="Q98" s="26"/>
      <x:c r="R98" s="26"/>
      <x:c r="S98" s="26"/>
      <x:c r="T98" s="26"/>
      <x:c r="U98" s="26"/>
      <x:c r="V98" s="26"/>
      <x:c r="W98" s="26"/>
      <x:c r="X98" s="26"/>
      <x:c r="Y98" s="26"/>
      <x:c r="Z98" s="26"/>
    </x:row>
    <x:row r="99">
      <x:c r="A99" s="26"/>
      <x:c r="B99" s="26"/>
      <x:c r="C99" s="26"/>
      <x:c r="D99" s="26"/>
      <x:c r="E99" s="26"/>
      <x:c r="F99" s="26"/>
      <x:c r="G99" s="26"/>
      <x:c r="H99" s="26"/>
      <x:c r="I99" s="26"/>
      <x:c r="J99" s="26"/>
      <x:c r="K99" s="26"/>
      <x:c r="L99" s="26"/>
      <x:c r="M99" s="26"/>
      <x:c r="N99" s="26"/>
      <x:c r="O99" s="26"/>
      <x:c r="P99" s="26"/>
      <x:c r="Q99" s="26"/>
      <x:c r="R99" s="26"/>
      <x:c r="S99" s="26"/>
      <x:c r="T99" s="26"/>
      <x:c r="U99" s="26"/>
      <x:c r="V99" s="26"/>
      <x:c r="W99" s="26"/>
      <x:c r="X99" s="26"/>
      <x:c r="Y99" s="26"/>
      <x:c r="Z99" s="26"/>
    </x:row>
    <x:row r="100">
      <x:c r="A100" s="26"/>
      <x:c r="B100" s="26"/>
      <x:c r="C100" s="26"/>
      <x:c r="D100" s="26"/>
      <x:c r="E100" s="26"/>
      <x:c r="F100" s="26"/>
      <x:c r="G100" s="26"/>
      <x:c r="H100" s="26"/>
      <x:c r="I100" s="26"/>
      <x:c r="J100" s="26"/>
      <x:c r="K100" s="26"/>
      <x:c r="L100" s="26"/>
      <x:c r="M100" s="26"/>
      <x:c r="N100" s="26"/>
      <x:c r="O100" s="26"/>
      <x:c r="P100" s="26"/>
      <x:c r="Q100" s="26"/>
      <x:c r="R100" s="26"/>
      <x:c r="S100" s="26"/>
      <x:c r="T100" s="26"/>
      <x:c r="U100" s="26"/>
      <x:c r="V100" s="26"/>
      <x:c r="W100" s="26"/>
      <x:c r="X100" s="26"/>
      <x:c r="Y100" s="26"/>
      <x:c r="Z100" s="26"/>
    </x:row>
  </x:sheetData>
  <x:mergeCells>
    <x:mergeCell ref="A1:G1"/>
    <x:mergeCell ref="A13:G16"/>
  </x:mergeCells>
  <x:pageMargins left="0.7" right="0.7" top="0.75" bottom="0.75" header="0.3" footer="0.3"/>
</x:worksheet>
</file>