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28b5336e5b34a05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Instructions" sheetId="1" r:id="Ra97903c8331e454f"/>
    <x:sheet xmlns:r="http://schemas.openxmlformats.org/officeDocument/2006/relationships" name="Worked_Data" sheetId="2" r:id="R2b8655e8675d45f6"/>
    <x:sheet xmlns:r="http://schemas.openxmlformats.org/officeDocument/2006/relationships" name="Hurdle_Model" sheetId="3" r:id="Ra897b21ae9994867"/>
    <x:sheet xmlns:r="http://schemas.openxmlformats.org/officeDocument/2006/relationships" name="Reporting_Guide" sheetId="4" r:id="R00f6aa3e0ad448c3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200" formatCode="0.000"/>
    <x:numFmt numFmtId="201" formatCode="0.0%"/>
  </x:numFmts>
  <x:fonts count="5">
    <x:font>
      <x:sz val="11"/>
      <x:name val="Carlito"/>
    </x:font>
    <x:font>
      <x:b/>
      <x:sz val="16"/>
      <x:color rgb="FFFFFFFF"/>
      <x:name val="Carlito"/>
    </x:font>
    <x:font>
      <x:b/>
      <x:sz val="11"/>
      <x:color rgb="FF1F4E79"/>
      <x:name val="Carlito"/>
    </x:font>
    <x:font>
      <x:i/>
      <x:sz val="11"/>
      <x:color rgb="FF7F6000"/>
      <x:name val="Carlito"/>
    </x:font>
    <x:font>
      <x:b/>
      <x:sz val="11"/>
      <x:color rgb="FFFFFFFF"/>
      <x:name val="Carlito"/>
    </x:font>
  </x:fonts>
  <x:fills count="6">
    <x:fill>
      <x:patternFill patternType="none"/>
    </x:fill>
    <x:fill>
      <x:patternFill patternType="gray125"/>
    </x:fill>
    <x:fill>
      <x:patternFill patternType="solid">
        <x:fgColor rgb="FF1F4E79"/>
      </x:patternFill>
    </x:fill>
    <x:fill>
      <x:patternFill patternType="solid">
        <x:fgColor rgb="FFD9EAF7"/>
      </x:patternFill>
    </x:fill>
    <x:fill>
      <x:patternFill patternType="solid">
        <x:fgColor rgb="FFFFF2CC"/>
      </x:patternFill>
    </x:fill>
    <x:fill>
      <x:patternFill patternType="solid">
        <x:fgColor rgb="FF5B9BD5"/>
      </x:patternFill>
    </x:fill>
  </x:fills>
  <x:borders count="2">
    <x:border/>
    <x:border/>
  </x:borders>
  <x:cellStyleXfs count="1">
    <x:xf numFmtId="0" fontId="0" fillId="0" borderId="0"/>
  </x:cellStyleXfs>
  <x:cellXfs count="40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left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left"/>
    </x:xf>
    <x:xf numFmtId="0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wrapText="1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wrapText="1"/>
    </x:xf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4" fillId="5" borderId="0" xfId="0" applyNumberFormat="1" applyFont="1" applyFill="1" applyBorder="1" applyAlignment="1">
      <x:alignment wrapText="1"/>
    </x:xf>
    <x:xf numFmtId="0" fontId="4" fillId="5" borderId="0" xfId="0" applyNumberFormat="1" applyFont="1" applyFill="1" applyBorder="1" applyAlignment="1">
      <x:alignment horizontal="center" wrapText="1"/>
    </x:xf>
    <x:xf numFmtId="0" fontId="4" fillId="5" borderId="0" xfId="0" applyNumberFormat="1" applyFont="1" applyFill="1" applyBorder="1" applyAlignment="1">
      <x:alignment horizontal="center" vertical="center" wrapText="1"/>
    </x:xf>
    <x:xf numFmtId="0" fontId="0" fillId="5" borderId="1" xfId="0" applyNumberFormat="1" applyFont="1" applyFill="1" applyBorder="1"/>
    <x:xf numFmtId="0" fontId="4" fillId="5" borderId="1" xfId="0" applyNumberFormat="1" applyFont="1" applyFill="1" applyBorder="1"/>
    <x:xf numFmtId="0" fontId="4" fillId="5" borderId="1" xfId="0" applyNumberFormat="1" applyFont="1" applyFill="1" applyBorder="1" applyAlignment="1">
      <x:alignment wrapText="1"/>
    </x:xf>
    <x:xf numFmtId="0" fontId="4" fillId="5" borderId="1" xfId="0" applyNumberFormat="1" applyFont="1" applyFill="1" applyBorder="1" applyAlignment="1">
      <x:alignment horizontal="center" wrapText="1"/>
    </x:xf>
    <x:xf numFmtId="0" fontId="4" fillId="5" borderId="1" xfId="0" applyNumberFormat="1" applyFont="1" applyFill="1" applyBorder="1" applyAlignment="1">
      <x:alignment horizontal="center" vertical="center" wrapText="1"/>
    </x:xf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201" fontId="0" fillId="0" borderId="0" xfId="0" applyNumberFormat="1" applyFont="1" applyFill="1" applyBorder="1"/>
    <x:xf numFmtId="201" fontId="0" fillId="0" borderId="1" xfId="0" applyNumberFormat="1" applyFont="1" applyFill="1" applyBorder="1"/>
    <x:xf numFmtId="0" fontId="2" fillId="3" borderId="0" xfId="0" applyNumberFormat="1" applyFont="1" applyFill="1" applyBorder="1" applyAlignment="1">
      <x:alignment horizontal="left" wrapText="1"/>
    </x:xf>
    <x:xf numFmtId="0" fontId="2" fillId="3" borderId="1" xfId="0" applyNumberFormat="1" applyFont="1" applyFill="1" applyBorder="1" applyAlignment="1">
      <x:alignment horizontal="left" wrapText="1"/>
    </x:xf>
  </x:cellXfs>
  <x:cellStyles count="1">
    <x:cellStyle name="Normal" xfId="0"/>
  </x:cellStyles>
  <x:dxfs count="2">
    <x:dxf>
      <x:fill>
        <x:patternFill patternType="solid">
          <x:bgColor rgb="FFD9EAD3"/>
        </x:patternFill>
      </x:fill>
    </x:dxf>
    <x:dxf>
      <x:fill>
        <x:patternFill patternType="solid">
          <x:bgColor rgb="FFF4CCCC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533a037a3c1e4ab2" /><Relationship Type="http://schemas.openxmlformats.org/officeDocument/2006/relationships/theme" Target="/xl/theme/theme1.xml" Id="Ra340ec34b19340c4" /><Relationship Type="http://schemas.openxmlformats.org/officeDocument/2006/relationships/sharedStrings" Target="/xl/sharedStrings.xml" Id="R7cc556cd77684d3a" /><Relationship Type="http://schemas.openxmlformats.org/officeDocument/2006/relationships/worksheet" Target="/xl/worksheets/sheet1.xml" Id="Ra97903c8331e454f" /><Relationship Type="http://schemas.openxmlformats.org/officeDocument/2006/relationships/worksheet" Target="/xl/worksheets/sheet2.xml" Id="R2b8655e8675d45f6" /><Relationship Type="http://schemas.openxmlformats.org/officeDocument/2006/relationships/worksheet" Target="/xl/worksheets/sheet3.xml" Id="Ra897b21ae9994867" /><Relationship Type="http://schemas.openxmlformats.org/officeDocument/2006/relationships/worksheet" Target="/xl/worksheets/sheet4.xml" Id="R00f6aa3e0ad448c3" 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</x:cols>
  <x:sheetData>
    <x:row r="1">
      <x:c r="A1" s="5" t="str">
        <x:v>Hurdle Model - Worked Excel File</x:v>
      </x:c>
      <x:c r="B1" s="5"/>
      <x:c r="C1" s="5"/>
      <x:c r="D1" s="5"/>
      <x:c r="E1" s="5"/>
      <x:c r="F1" s="5"/>
      <x:c r="G1" s="5"/>
      <x:c r="H1" s="5"/>
    </x:row>
    <x:row r="3">
      <x:c r="A3" s="12" t="str">
        <x:v>Folder</x:v>
      </x:c>
      <x:c r="B3" s="16" t="str">
        <x:v>D:\DATA ANALYSIS\H Regression Tests and Models\Hurdle Model</x:v>
      </x:c>
    </x:row>
    <x:row r="4">
      <x:c r="A4" s="12" t="str">
        <x:v>Input dataset</x:v>
      </x:c>
      <x:c r="B4" s="16" t="str">
        <x:v>dataset.csv in the test folder</x:v>
      </x:c>
    </x:row>
    <x:row r="5">
      <x:c r="A5" s="12" t="str">
        <x:v>Count outcome</x:v>
      </x:c>
      <x:c r="B5" s="16" t="str">
        <x:v>hurdle_count = MAX(0, ROUND(absences, 0))</x:v>
      </x:c>
    </x:row>
    <x:row r="6">
      <x:c r="A6" s="12" t="str">
        <x:v>Hurdle part</x:v>
      </x:c>
      <x:c r="B6" s="16" t="str">
        <x:v>Binary model: 1 = positive count, 0 = zero count</x:v>
      </x:c>
    </x:row>
    <x:row r="7">
      <x:c r="A7" s="12" t="str">
        <x:v>Positive-count part</x:v>
      </x:c>
      <x:c r="B7" s="16" t="str">
        <x:v>Poisson/log count model for positive observations</x:v>
      </x:c>
    </x:row>
    <x:row r="8">
      <x:c r="A8" s="12" t="str">
        <x:v>Expected count</x:v>
      </x:c>
      <x:c r="B8" s="16" t="str">
        <x:v>P(count &gt; 0) × E(count | count &gt; 0)</x:v>
      </x:c>
    </x:row>
    <x:row r="9">
      <x:c r="A9" s="12" t="str">
        <x:v>Python outputs</x:v>
      </x:c>
      <x:c r="B9" s="16" t="str">
        <x:v>Python_Output/png, csv, txt, pdf</x:v>
      </x:c>
    </x:row>
    <x:row r="10">
      <x:c r="A10" s="12" t="str">
        <x:v>R outputs</x:v>
      </x:c>
      <x:c r="B10" s="16" t="str">
        <x:v>R_Output/charts, tables, txt, pdf</x:v>
      </x:c>
    </x:row>
    <x:row r="11">
      <x:c r="A11" s="12" t="str">
        <x:v>SPSS outputs</x:v>
      </x:c>
      <x:c r="B11" s="16" t="str">
        <x:v>SPSS_Output/sav, spv, pdf</x:v>
      </x:c>
    </x:row>
    <x:row r="12">
      <x:c r="A12" s="12" t="str">
        <x:v>Purpose</x:v>
      </x:c>
      <x:c r="B12" s="16" t="str">
        <x:v>Template workbook for explaining and checking Hurdle Model calculations</x:v>
      </x:c>
    </x:row>
    <x:row r="14">
      <x:c r="A14" s="12" t="str">
        <x:v>How to use this workbook</x:v>
      </x:c>
      <x:c r="B14" s="12" t="str">
        <x:v>How to use this workbook</x:v>
      </x:c>
      <x:c r="C14" s="12" t="str">
        <x:v>How to use this workbook</x:v>
      </x:c>
      <x:c r="D14" s="12" t="str">
        <x:v>How to use this workbook</x:v>
      </x:c>
      <x:c r="E14" s="12" t="str">
        <x:v>How to use this workbook</x:v>
      </x:c>
      <x:c r="F14" s="12" t="str">
        <x:v>How to use this workbook</x:v>
      </x:c>
      <x:c r="G14" s="12" t="str">
        <x:v>How to use this workbook</x:v>
      </x:c>
      <x:c r="H14" s="12" t="str">
        <x:v>How to use this workbook</x:v>
      </x:c>
    </x:row>
    <x:row r="15">
      <x:c r="A15" s="20" t="str">
        <x:v>Paste or review your dataset fields in Worked_Data. The workbook demonstrates the two-part hurdle calculation, including zero/positive split, predicted positive probability, positive-count mean, expected count, and residuals. The coefficients are illustrative placeholders for Excel teaching only; use Python/R/SPSS scripts for final model estimates.</x:v>
      </x:c>
      <x:c r="B15" s="20" t="str"/>
      <x:c r="C15" s="20" t="str"/>
      <x:c r="D15" s="20" t="str"/>
      <x:c r="E15" s="20" t="str"/>
      <x:c r="F15" s="20" t="str"/>
      <x:c r="G15" s="20" t="str"/>
      <x:c r="H15" s="20" t="str"/>
    </x:row>
    <x:row r="16">
      <x:c r="A16" s="20" t="str"/>
      <x:c r="B16" s="20" t="str"/>
      <x:c r="C16" s="20" t="str"/>
      <x:c r="D16" s="20" t="str"/>
      <x:c r="E16" s="20" t="str"/>
      <x:c r="F16" s="20" t="str"/>
      <x:c r="G16" s="20" t="str"/>
      <x:c r="H16" s="20" t="str"/>
    </x:row>
    <x:row r="17">
      <x:c r="A17" s="20" t="str"/>
      <x:c r="B17" s="20" t="str"/>
      <x:c r="C17" s="20" t="str"/>
      <x:c r="D17" s="20" t="str"/>
      <x:c r="E17" s="20" t="str"/>
      <x:c r="F17" s="20" t="str"/>
      <x:c r="G17" s="20" t="str"/>
      <x:c r="H17" s="20" t="str"/>
    </x:row>
    <x:row r="18">
      <x:c r="A18" s="20" t="str"/>
      <x:c r="B18" s="20" t="str"/>
      <x:c r="C18" s="20" t="str"/>
      <x:c r="D18" s="20" t="str"/>
      <x:c r="E18" s="20" t="str"/>
      <x:c r="F18" s="20" t="str"/>
      <x:c r="G18" s="20" t="str"/>
      <x:c r="H18" s="20" t="str"/>
    </x:row>
    <x:row r="19">
      <x:c r="A19" s="20" t="str"/>
      <x:c r="B19" s="20" t="str"/>
      <x:c r="C19" s="20" t="str"/>
      <x:c r="D19" s="20" t="str"/>
      <x:c r="E19" s="20" t="str"/>
      <x:c r="F19" s="20" t="str"/>
      <x:c r="G19" s="20" t="str"/>
      <x:c r="H19" s="20" t="str"/>
    </x:row>
  </x:sheetData>
  <x:mergeCells>
    <x:mergeCell ref="A1:H1"/>
    <x:mergeCell ref="A15:H19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11" hidden="0" customWidth="1"/>
    <x:col min="2" max="2" width="11" hidden="0" customWidth="1"/>
    <x:col min="3" max="3" width="11" hidden="0" customWidth="1"/>
    <x:col min="4" max="4" width="11" hidden="0" customWidth="1"/>
    <x:col min="5" max="5" width="11" hidden="0" customWidth="1"/>
    <x:col min="6" max="6" width="11" hidden="0" customWidth="1"/>
    <x:col min="7" max="7" width="11" hidden="0" customWidth="1"/>
    <x:col min="8" max="8" width="11" hidden="0" customWidth="1"/>
    <x:col min="9" max="9" width="5.5" hidden="0" customWidth="1"/>
    <x:col min="10" max="10" width="3" hidden="0" customWidth="1"/>
    <x:col min="11" max="11" width="11" hidden="0" customWidth="1"/>
    <x:col min="12" max="12" width="11" hidden="0" customWidth="1"/>
    <x:col min="13" max="13" width="11" hidden="0" customWidth="1"/>
    <x:col min="14" max="14" width="11" hidden="0" customWidth="1"/>
    <x:col min="15" max="15" width="16" hidden="0" customWidth="1"/>
    <x:col min="16" max="16" width="16" hidden="0" customWidth="1"/>
    <x:col min="17" max="17" width="16" hidden="0" customWidth="1"/>
    <x:col min="18" max="18" width="16" hidden="0" customWidth="1"/>
    <x:col min="19" max="19" width="16" hidden="0" customWidth="1"/>
    <x:col min="20" max="20" width="14" hidden="0" customWidth="1"/>
    <x:col min="21" max="21" width="14" hidden="0" customWidth="1"/>
  </x:cols>
  <x:sheetData>
    <x:row r="1">
      <x:c r="A1" s="28" t="str">
        <x:v>id</x:v>
      </x:c>
      <x:c r="B1" s="28" t="str">
        <x:v>absences</x:v>
      </x:c>
      <x:c r="C1" s="28" t="str">
        <x:v>G1</x:v>
      </x:c>
      <x:c r="D1" s="28" t="str">
        <x:v>G2</x:v>
      </x:c>
      <x:c r="E1" s="28" t="str">
        <x:v>G3</x:v>
      </x:c>
      <x:c r="F1" s="28" t="str">
        <x:v>studytime</x:v>
      </x:c>
      <x:c r="G1" s="28" t="str">
        <x:v>failures</x:v>
      </x:c>
      <x:c r="H1" s="28" t="str">
        <x:v>age</x:v>
      </x:c>
      <x:c r="I1" s="28" t="str">
        <x:v>school</x:v>
      </x:c>
      <x:c r="J1" s="28" t="str">
        <x:v>sex</x:v>
      </x:c>
      <x:c r="K1" s="28" t="str">
        <x:v>school_MS</x:v>
      </x:c>
      <x:c r="L1" s="28" t="str">
        <x:v>sex_M</x:v>
      </x:c>
      <x:c r="M1" s="28" t="str">
        <x:v>hurdle_count</x:v>
      </x:c>
      <x:c r="N1" s="28" t="str">
        <x:v>hurdle_positive</x:v>
      </x:c>
      <x:c r="O1" s="28" t="str">
        <x:v>positive_count_only</x:v>
      </x:c>
      <x:c r="P1" s="28" t="str">
        <x:v>predicted_probability_positive</x:v>
      </x:c>
      <x:c r="Q1" s="28" t="str">
        <x:v>predicted_positive_count_mean</x:v>
      </x:c>
      <x:c r="R1" s="28" t="str">
        <x:v>hurdle_expected_count</x:v>
      </x:c>
      <x:c r="S1" s="28" t="str">
        <x:v>raw_residual</x:v>
      </x:c>
      <x:c r="T1" s="28" t="str">
        <x:v>abs_residual</x:v>
      </x:c>
      <x:c r="U1" s="28" t="str">
        <x:v>squared_residual</x:v>
      </x:c>
    </x:row>
    <x:row r="2">
      <x:c r="A2" t="n">
        <x:v>1</x:v>
      </x:c>
      <x:c r="B2" t="n">
        <x:v>10</x:v>
      </x:c>
      <x:c r="C2" t="n">
        <x:v>7</x:v>
      </x:c>
      <x:c r="D2" t="n">
        <x:v>5</x:v>
      </x:c>
      <x:c r="E2" t="n">
        <x:v>5</x:v>
      </x:c>
      <x:c r="F2" t="n">
        <x:v>2</x:v>
      </x:c>
      <x:c r="G2" t="n">
        <x:v>0</x:v>
      </x:c>
      <x:c r="H2" t="n">
        <x:v>16</x:v>
      </x:c>
      <x:c r="I2" t="str">
        <x:v>GP</x:v>
      </x:c>
      <x:c r="J2" t="str">
        <x:v>F</x:v>
      </x:c>
      <x:c r="K2" t="n">
        <x:f>--(I2="MS")</x:f>
        <x:v>0</x:v>
      </x:c>
      <x:c r="L2" t="n">
        <x:f>--(J2="M")</x:f>
        <x:v>0</x:v>
      </x:c>
      <x:c r="M2" t="n">
        <x:f>MAX(0,ROUND(B2,0))</x:f>
        <x:v>10</x:v>
      </x:c>
      <x:c r="N2" t="n">
        <x:f>--(M2&gt;0)</x:f>
        <x:v>1</x:v>
      </x:c>
      <x:c r="O2" t="n">
        <x:f>IF(M2&gt;0,M2,"")</x:f>
        <x:v>10</x:v>
      </x:c>
      <x:c r="P2" s="34" t="n">
        <x:f>1/(1+EXP(-(Hurdle_Model!$B$8+Hurdle_Model!$B$9*C2+Hurdle_Model!$B$10*D2+Hurdle_Model!$B$11*E2+Hurdle_Model!$B$12*F2+Hurdle_Model!$B$13*G2+Hurdle_Model!$B$14*H2+Hurdle_Model!$B$15*K2+Hurdle_Model!$B$16*L2)))</x:f>
        <x:v>0.3329217229043748</x:v>
      </x:c>
      <x:c r="Q2" s="34" t="n">
        <x:f>EXP(Hurdle_Model!$E$8+Hurdle_Model!$E$9*C2+Hurdle_Model!$E$10*D2+Hurdle_Model!$E$11*E2+Hurdle_Model!$E$12*F2+Hurdle_Model!$E$13*G2+Hurdle_Model!$E$14*H2+Hurdle_Model!$E$15*K2+Hurdle_Model!$E$16*L2)</x:f>
        <x:v>4.0959554040711765</x:v>
      </x:c>
      <x:c r="R2" s="34" t="n">
        <x:f>P2*Q2</x:f>
        <x:v>1.3636325300628607</x:v>
      </x:c>
      <x:c r="S2" s="34" t="n">
        <x:f>M2-R2</x:f>
        <x:v>8.63636746993714</x:v>
      </x:c>
      <x:c r="T2" s="34" t="n">
        <x:f>ABS(S2)</x:f>
        <x:v>8.63636746993714</x:v>
      </x:c>
      <x:c r="U2" s="34" t="n">
        <x:f>S2^2</x:f>
        <x:v>74.58684307578844</x:v>
      </x:c>
    </x:row>
    <x:row r="3">
      <x:c r="A3" t="n">
        <x:v>2</x:v>
      </x:c>
      <x:c r="B3" t="n">
        <x:v>8</x:v>
      </x:c>
      <x:c r="C3" t="n">
        <x:v>12</x:v>
      </x:c>
      <x:c r="D3" t="n">
        <x:v>10</x:v>
      </x:c>
      <x:c r="E3" t="n">
        <x:v>8</x:v>
      </x:c>
      <x:c r="F3" t="n">
        <x:v>1</x:v>
      </x:c>
      <x:c r="G3" t="n">
        <x:v>0</x:v>
      </x:c>
      <x:c r="H3" t="n">
        <x:v>16</x:v>
      </x:c>
      <x:c r="I3" t="str">
        <x:v>GP</x:v>
      </x:c>
      <x:c r="J3" t="str">
        <x:v>F</x:v>
      </x:c>
      <x:c r="K3" t="n">
        <x:f>--(I3="MS")</x:f>
        <x:v>0</x:v>
      </x:c>
      <x:c r="L3" t="n">
        <x:f>--(J3="M")</x:f>
        <x:v>0</x:v>
      </x:c>
      <x:c r="M3" t="n">
        <x:f>MAX(0,ROUND(B3,0))</x:f>
        <x:v>8</x:v>
      </x:c>
      <x:c r="N3" t="n">
        <x:f>--(M3&gt;0)</x:f>
        <x:v>1</x:v>
      </x:c>
      <x:c r="O3" t="n">
        <x:f>IF(M3&gt;0,M3,"")</x:f>
        <x:v>8</x:v>
      </x:c>
      <x:c r="P3" s="34" t="n">
        <x:f>1/(1+EXP(-(Hurdle_Model!$B$8+Hurdle_Model!$B$9*C3+Hurdle_Model!$B$10*D3+Hurdle_Model!$B$11*E3+Hurdle_Model!$B$12*F3+Hurdle_Model!$B$13*G3+Hurdle_Model!$B$14*H3+Hurdle_Model!$B$15*K3+Hurdle_Model!$B$16*L3)))</x:f>
        <x:v>0.38461624360881785</x:v>
      </x:c>
      <x:c r="Q3" s="34" t="n">
        <x:f>EXP(Hurdle_Model!$E$8+Hurdle_Model!$E$9*C3+Hurdle_Model!$E$10*D3+Hurdle_Model!$E$11*E3+Hurdle_Model!$E$12*F3+Hurdle_Model!$E$13*G3+Hurdle_Model!$E$14*H3+Hurdle_Model!$E$15*K3+Hurdle_Model!$E$16*L3)</x:f>
        <x:v>3.819043505366335</x:v>
      </x:c>
      <x:c r="R3" s="34" t="n">
        <x:f>P3*Q3</x:f>
        <x:v>1.468866167212652</x:v>
      </x:c>
      <x:c r="S3" s="34" t="n">
        <x:f>M3-R3</x:f>
        <x:v>6.531133832787348</x:v>
      </x:c>
      <x:c r="T3" s="34" t="n">
        <x:f>ABS(S3)</x:f>
        <x:v>6.531133832787348</x:v>
      </x:c>
      <x:c r="U3" s="34" t="n">
        <x:f>S3^2</x:f>
        <x:v>42.65570914177955</x:v>
      </x:c>
    </x:row>
    <x:row r="4">
      <x:c r="A4" t="n">
        <x:v>3</x:v>
      </x:c>
      <x:c r="B4" t="n">
        <x:v>12</x:v>
      </x:c>
      <x:c r="C4" t="n">
        <x:v>16</x:v>
      </x:c>
      <x:c r="D4" t="n">
        <x:v>18</x:v>
      </x:c>
      <x:c r="E4" t="n">
        <x:v>19</x:v>
      </x:c>
      <x:c r="F4" t="n">
        <x:v>2</x:v>
      </x:c>
      <x:c r="G4" t="n">
        <x:v>1</x:v>
      </x:c>
      <x:c r="H4" t="n">
        <x:v>19</x:v>
      </x:c>
      <x:c r="I4" t="str">
        <x:v>MS</x:v>
      </x:c>
      <x:c r="J4" t="str">
        <x:v>F</x:v>
      </x:c>
      <x:c r="K4" t="n">
        <x:f>--(I4="MS")</x:f>
        <x:v>1</x:v>
      </x:c>
      <x:c r="L4" t="n">
        <x:f>--(J4="M")</x:f>
        <x:v>0</x:v>
      </x:c>
      <x:c r="M4" t="n">
        <x:f>MAX(0,ROUND(B4,0))</x:f>
        <x:v>12</x:v>
      </x:c>
      <x:c r="N4" t="n">
        <x:f>--(M4&gt;0)</x:f>
        <x:v>1</x:v>
      </x:c>
      <x:c r="O4" t="n">
        <x:f>IF(M4&gt;0,M4,"")</x:f>
        <x:v>12</x:v>
      </x:c>
      <x:c r="P4" s="34" t="n">
        <x:f>1/(1+EXP(-(Hurdle_Model!$B$8+Hurdle_Model!$B$9*C4+Hurdle_Model!$B$10*D4+Hurdle_Model!$B$11*E4+Hurdle_Model!$B$12*F4+Hurdle_Model!$B$13*G4+Hurdle_Model!$B$14*H4+Hurdle_Model!$B$15*K4+Hurdle_Model!$B$16*L4)))</x:f>
        <x:v>0.5658650028954817</x:v>
      </x:c>
      <x:c r="Q4" s="34" t="n">
        <x:f>EXP(Hurdle_Model!$E$8+Hurdle_Model!$E$9*C4+Hurdle_Model!$E$10*D4+Hurdle_Model!$E$11*E4+Hurdle_Model!$E$12*F4+Hurdle_Model!$E$13*G4+Hurdle_Model!$E$14*H4+Hurdle_Model!$E$15*K4+Hurdle_Model!$E$16*L4)</x:f>
        <x:v>4.11648646597326</x:v>
      </x:c>
      <x:c r="R4" s="34" t="n">
        <x:f>P4*Q4</x:f>
        <x:v>2.32937562598717</x:v>
      </x:c>
      <x:c r="S4" s="34" t="n">
        <x:f>M4-R4</x:f>
        <x:v>9.67062437401283</x:v>
      </x:c>
      <x:c r="T4" s="34" t="n">
        <x:f>ABS(S4)</x:f>
        <x:v>9.67062437401283</x:v>
      </x:c>
      <x:c r="U4" s="34" t="n">
        <x:f>S4^2</x:f>
        <x:v>93.52097578325103</x:v>
      </x:c>
    </x:row>
    <x:row r="5">
      <x:c r="A5" t="n">
        <x:v>4</x:v>
      </x:c>
      <x:c r="B5" t="n">
        <x:v>15</x:v>
      </x:c>
      <x:c r="C5" t="n">
        <x:v>18</x:v>
      </x:c>
      <x:c r="D5" t="n">
        <x:v>17</x:v>
      </x:c>
      <x:c r="E5" t="n">
        <x:v>18</x:v>
      </x:c>
      <x:c r="F5" t="n">
        <x:v>3</x:v>
      </x:c>
      <x:c r="G5" t="n">
        <x:v>0</x:v>
      </x:c>
      <x:c r="H5" t="n">
        <x:v>16</x:v>
      </x:c>
      <x:c r="I5" t="str">
        <x:v>GP</x:v>
      </x:c>
      <x:c r="J5" t="str">
        <x:v>M</x:v>
      </x:c>
      <x:c r="K5" t="n">
        <x:f>--(I5="MS")</x:f>
        <x:v>0</x:v>
      </x:c>
      <x:c r="L5" t="n">
        <x:f>--(J5="M")</x:f>
        <x:v>1</x:v>
      </x:c>
      <x:c r="M5" t="n">
        <x:f>MAX(0,ROUND(B5,0))</x:f>
        <x:v>15</x:v>
      </x:c>
      <x:c r="N5" t="n">
        <x:f>--(M5&gt;0)</x:f>
        <x:v>1</x:v>
      </x:c>
      <x:c r="O5" t="n">
        <x:f>IF(M5&gt;0,M5,"")</x:f>
        <x:v>15</x:v>
      </x:c>
      <x:c r="P5" s="34" t="n">
        <x:f>1/(1+EXP(-(Hurdle_Model!$B$8+Hurdle_Model!$B$9*C5+Hurdle_Model!$B$10*D5+Hurdle_Model!$B$11*E5+Hurdle_Model!$B$12*F5+Hurdle_Model!$B$13*G5+Hurdle_Model!$B$14*H5+Hurdle_Model!$B$15*K5+Hurdle_Model!$B$16*L5)))</x:f>
        <x:v>0.4061268970658573</x:v>
      </x:c>
      <x:c r="Q5" s="34" t="n">
        <x:f>EXP(Hurdle_Model!$E$8+Hurdle_Model!$E$9*C5+Hurdle_Model!$E$10*D5+Hurdle_Model!$E$11*E5+Hurdle_Model!$E$12*F5+Hurdle_Model!$E$13*G5+Hurdle_Model!$E$14*H5+Hurdle_Model!$E$15*K5+Hurdle_Model!$E$16*L5)</x:f>
        <x:v>2.9299929005337013</x:v>
      </x:c>
      <x:c r="R5" s="34" t="n">
        <x:f>P5*Q5</x:f>
        <x:v>1.1899489251187432</x:v>
      </x:c>
      <x:c r="S5" s="34" t="n">
        <x:f>M5-R5</x:f>
        <x:v>13.810051074881256</x:v>
      </x:c>
      <x:c r="T5" s="34" t="n">
        <x:f>ABS(S5)</x:f>
        <x:v>13.810051074881256</x:v>
      </x:c>
      <x:c r="U5" s="34" t="n">
        <x:f>S5^2</x:f>
        <x:v>190.71751069082893</x:v>
      </x:c>
    </x:row>
    <x:row r="6">
      <x:c r="A6" t="n">
        <x:v>5</x:v>
      </x:c>
      <x:c r="B6" t="n">
        <x:v>0</x:v>
      </x:c>
      <x:c r="C6" t="n">
        <x:v>7</x:v>
      </x:c>
      <x:c r="D6" t="n">
        <x:v>8</x:v>
      </x:c>
      <x:c r="E6" t="n">
        <x:v>6</x:v>
      </x:c>
      <x:c r="F6" t="n">
        <x:v>3</x:v>
      </x:c>
      <x:c r="G6" t="n">
        <x:v>0</x:v>
      </x:c>
      <x:c r="H6" t="n">
        <x:v>19</x:v>
      </x:c>
      <x:c r="I6" t="str">
        <x:v>MS</x:v>
      </x:c>
      <x:c r="J6" t="str">
        <x:v>F</x:v>
      </x:c>
      <x:c r="K6" t="n">
        <x:f>--(I6="MS")</x:f>
        <x:v>1</x:v>
      </x:c>
      <x:c r="L6" t="n">
        <x:f>--(J6="M")</x:f>
        <x:v>0</x:v>
      </x:c>
      <x:c r="M6" t="n">
        <x:f>MAX(0,ROUND(B6,0))</x:f>
        <x:v>0</x:v>
      </x:c>
      <x:c r="N6" t="n">
        <x:f>--(M6&gt;0)</x:f>
        <x:v>0</x:v>
      </x:c>
      <x:c r="O6" t="str">
        <x:f>IF(M6&gt;0,M6,"")</x:f>
      </x:c>
      <x:c r="P6" s="34" t="n">
        <x:f>1/(1+EXP(-(Hurdle_Model!$B$8+Hurdle_Model!$B$9*C6+Hurdle_Model!$B$10*D6+Hurdle_Model!$B$11*E6+Hurdle_Model!$B$12*F6+Hurdle_Model!$B$13*G6+Hurdle_Model!$B$14*H6+Hurdle_Model!$B$15*K6+Hurdle_Model!$B$16*L6)))</x:f>
        <x:v>0.40854102156721994</x:v>
      </x:c>
      <x:c r="Q6" s="34" t="n">
        <x:f>EXP(Hurdle_Model!$E$8+Hurdle_Model!$E$9*C6+Hurdle_Model!$E$10*D6+Hurdle_Model!$E$11*E6+Hurdle_Model!$E$12*F6+Hurdle_Model!$E$13*G6+Hurdle_Model!$E$14*H6+Hurdle_Model!$E$15*K6+Hurdle_Model!$E$16*L6)</x:f>
        <x:v>4.572225195142159</x:v>
      </x:c>
      <x:c r="R6" s="34" t="n">
        <x:f>P6*Q6</x:f>
        <x:v>1.8679415520587592</x:v>
      </x:c>
      <x:c r="S6" s="34" t="n">
        <x:f>M6-R6</x:f>
        <x:v>-1.8679415520587592</x:v>
      </x:c>
      <x:c r="T6" s="34" t="n">
        <x:f>ABS(S6)</x:f>
        <x:v>1.8679415520587592</x:v>
      </x:c>
      <x:c r="U6" s="34" t="n">
        <x:f>S6^2</x:f>
        <x:v>3.4892056419076862</x:v>
      </x:c>
    </x:row>
    <x:row r="7">
      <x:c r="A7" t="n">
        <x:v>6</x:v>
      </x:c>
      <x:c r="B7" t="n">
        <x:v>12</x:v>
      </x:c>
      <x:c r="C7" t="n">
        <x:v>13</x:v>
      </x:c>
      <x:c r="D7" t="n">
        <x:v>15</x:v>
      </x:c>
      <x:c r="E7" t="n">
        <x:v>13</x:v>
      </x:c>
      <x:c r="F7" t="n">
        <x:v>4</x:v>
      </x:c>
      <x:c r="G7" t="n">
        <x:v>0</x:v>
      </x:c>
      <x:c r="H7" t="n">
        <x:v>19</x:v>
      </x:c>
      <x:c r="I7" t="str">
        <x:v>MS</x:v>
      </x:c>
      <x:c r="J7" t="str">
        <x:v>M</x:v>
      </x:c>
      <x:c r="K7" t="n">
        <x:f>--(I7="MS")</x:f>
        <x:v>1</x:v>
      </x:c>
      <x:c r="L7" t="n">
        <x:f>--(J7="M")</x:f>
        <x:v>1</x:v>
      </x:c>
      <x:c r="M7" t="n">
        <x:f>MAX(0,ROUND(B7,0))</x:f>
        <x:v>12</x:v>
      </x:c>
      <x:c r="N7" t="n">
        <x:f>--(M7&gt;0)</x:f>
        <x:v>1</x:v>
      </x:c>
      <x:c r="O7" t="n">
        <x:f>IF(M7&gt;0,M7,"")</x:f>
        <x:v>12</x:v>
      </x:c>
      <x:c r="P7" s="34" t="n">
        <x:f>1/(1+EXP(-(Hurdle_Model!$B$8+Hurdle_Model!$B$9*C7+Hurdle_Model!$B$10*D7+Hurdle_Model!$B$11*E7+Hurdle_Model!$B$12*F7+Hurdle_Model!$B$13*G7+Hurdle_Model!$B$14*H7+Hurdle_Model!$B$15*K7+Hurdle_Model!$B$16*L7)))</x:f>
        <x:v>0.45760205922564906</x:v>
      </x:c>
      <x:c r="Q7" s="34" t="n">
        <x:f>EXP(Hurdle_Model!$E$8+Hurdle_Model!$E$9*C7+Hurdle_Model!$E$10*D7+Hurdle_Model!$E$11*E7+Hurdle_Model!$E$12*F7+Hurdle_Model!$E$13*G7+Hurdle_Model!$E$14*H7+Hurdle_Model!$E$15*K7+Hurdle_Model!$E$16*L7)</x:f>
        <x:v>3.8574255306969745</x:v>
      </x:c>
      <x:c r="R7" s="34" t="n">
        <x:f>P7*Q7</x:f>
        <x:v>1.7651658661565277</x:v>
      </x:c>
      <x:c r="S7" s="34" t="n">
        <x:f>M7-R7</x:f>
        <x:v>10.234834133843473</x:v>
      </x:c>
      <x:c r="T7" s="34" t="n">
        <x:f>ABS(S7)</x:f>
        <x:v>10.234834133843473</x:v>
      </x:c>
      <x:c r="U7" s="34" t="n">
        <x:f>S7^2</x:f>
        <x:v>104.75182974728746</x:v>
      </x:c>
    </x:row>
    <x:row r="8">
      <x:c r="A8" t="n">
        <x:v>7</x:v>
      </x:c>
      <x:c r="B8" t="n">
        <x:v>8</x:v>
      </x:c>
      <x:c r="C8" t="n">
        <x:v>9</x:v>
      </x:c>
      <x:c r="D8" t="n">
        <x:v>7</x:v>
      </x:c>
      <x:c r="E8" t="n">
        <x:v>5</x:v>
      </x:c>
      <x:c r="F8" t="n">
        <x:v>2</x:v>
      </x:c>
      <x:c r="G8" t="n">
        <x:v>0</x:v>
      </x:c>
      <x:c r="H8" t="n">
        <x:v>15</x:v>
      </x:c>
      <x:c r="I8" t="str">
        <x:v>GP</x:v>
      </x:c>
      <x:c r="J8" t="str">
        <x:v>F</x:v>
      </x:c>
      <x:c r="K8" t="n">
        <x:f>--(I8="MS")</x:f>
        <x:v>0</x:v>
      </x:c>
      <x:c r="L8" t="n">
        <x:f>--(J8="M")</x:f>
        <x:v>0</x:v>
      </x:c>
      <x:c r="M8" t="n">
        <x:f>MAX(0,ROUND(B8,0))</x:f>
        <x:v>8</x:v>
      </x:c>
      <x:c r="N8" t="n">
        <x:f>--(M8&gt;0)</x:f>
        <x:v>1</x:v>
      </x:c>
      <x:c r="O8" t="n">
        <x:f>IF(M8&gt;0,M8,"")</x:f>
        <x:v>8</x:v>
      </x:c>
      <x:c r="P8" s="34" t="n">
        <x:f>1/(1+EXP(-(Hurdle_Model!$B$8+Hurdle_Model!$B$9*C8+Hurdle_Model!$B$10*D8+Hurdle_Model!$B$11*E8+Hurdle_Model!$B$12*F8+Hurdle_Model!$B$13*G8+Hurdle_Model!$B$14*H8+Hurdle_Model!$B$15*K8+Hurdle_Model!$B$16*L8)))</x:f>
        <x:v>0.3407396115486146</x:v>
      </x:c>
      <x:c r="Q8" s="34" t="n">
        <x:f>EXP(Hurdle_Model!$E$8+Hurdle_Model!$E$9*C8+Hurdle_Model!$E$10*D8+Hurdle_Model!$E$11*E8+Hurdle_Model!$E$12*F8+Hurdle_Model!$E$13*G8+Hurdle_Model!$E$14*H8+Hurdle_Model!$E$15*K8+Hurdle_Model!$E$16*L8)</x:f>
        <x:v>3.8574255306969745</x:v>
      </x:c>
      <x:c r="R8" s="34" t="n">
        <x:f>P8*Q8</x:f>
        <x:v>1.3143776769073956</x:v>
      </x:c>
      <x:c r="S8" s="34" t="n">
        <x:f>M8-R8</x:f>
        <x:v>6.685622323092605</x:v>
      </x:c>
      <x:c r="T8" s="34" t="n">
        <x:f>ABS(S8)</x:f>
        <x:v>6.685622323092605</x:v>
      </x:c>
      <x:c r="U8" s="34" t="n">
        <x:f>S8^2</x:f>
        <x:v>44.69754584703416</x:v>
      </x:c>
    </x:row>
    <x:row r="9">
      <x:c r="A9" t="n">
        <x:v>8</x:v>
      </x:c>
      <x:c r="B9" t="n">
        <x:v>4</x:v>
      </x:c>
      <x:c r="C9" t="n">
        <x:v>10</x:v>
      </x:c>
      <x:c r="D9" t="n">
        <x:v>11</x:v>
      </x:c>
      <x:c r="E9" t="n">
        <x:v>11</x:v>
      </x:c>
      <x:c r="F9" t="n">
        <x:v>2</x:v>
      </x:c>
      <x:c r="G9" t="n">
        <x:v>0</x:v>
      </x:c>
      <x:c r="H9" t="n">
        <x:v>17</x:v>
      </x:c>
      <x:c r="I9" t="str">
        <x:v>GP</x:v>
      </x:c>
      <x:c r="J9" t="str">
        <x:v>M</x:v>
      </x:c>
      <x:c r="K9" t="n">
        <x:f>--(I9="MS")</x:f>
        <x:v>0</x:v>
      </x:c>
      <x:c r="L9" t="n">
        <x:f>--(J9="M")</x:f>
        <x:v>1</x:v>
      </x:c>
      <x:c r="M9" t="n">
        <x:f>MAX(0,ROUND(B9,0))</x:f>
        <x:v>4</x:v>
      </x:c>
      <x:c r="N9" t="n">
        <x:f>--(M9&gt;0)</x:f>
        <x:v>1</x:v>
      </x:c>
      <x:c r="O9" t="n">
        <x:f>IF(M9&gt;0,M9,"")</x:f>
        <x:v>4</x:v>
      </x:c>
      <x:c r="P9" s="34" t="n">
        <x:f>1/(1+EXP(-(Hurdle_Model!$B$8+Hurdle_Model!$B$9*C9+Hurdle_Model!$B$10*D9+Hurdle_Model!$B$11*E9+Hurdle_Model!$B$12*F9+Hurdle_Model!$B$13*G9+Hurdle_Model!$B$14*H9+Hurdle_Model!$B$15*K9+Hurdle_Model!$B$16*L9)))</x:f>
        <x:v>0.3929330119282964</x:v>
      </x:c>
      <x:c r="Q9" s="34" t="n">
        <x:f>EXP(Hurdle_Model!$E$8+Hurdle_Model!$E$9*C9+Hurdle_Model!$E$10*D9+Hurdle_Model!$E$11*E9+Hurdle_Model!$E$12*F9+Hurdle_Model!$E$13*G9+Hurdle_Model!$E$14*H9+Hurdle_Model!$E$15*K9+Hurdle_Model!$E$16*L9)</x:f>
        <x:v>3.9353506954704733</x:v>
      </x:c>
      <x:c r="R9" s="34" t="n">
        <x:f>P9*Q9</x:f>
        <x:v>1.546329201765329</x:v>
      </x:c>
      <x:c r="S9" s="34" t="n">
        <x:f>M9-R9</x:f>
        <x:v>2.453670798234671</x:v>
      </x:c>
      <x:c r="T9" s="34" t="n">
        <x:f>ABS(S9)</x:f>
        <x:v>2.453670798234671</x:v>
      </x:c>
      <x:c r="U9" s="34" t="n">
        <x:f>S9^2</x:f>
        <x:v>6.020500386109568</x:v>
      </x:c>
    </x:row>
    <x:row r="10">
      <x:c r="A10" t="n">
        <x:v>9</x:v>
      </x:c>
      <x:c r="B10" t="n">
        <x:v>12</x:v>
      </x:c>
      <x:c r="C10" t="n">
        <x:v>16</x:v>
      </x:c>
      <x:c r="D10" t="n">
        <x:v>14</x:v>
      </x:c>
      <x:c r="E10" t="n">
        <x:v>16</x:v>
      </x:c>
      <x:c r="F10" t="n">
        <x:v>2</x:v>
      </x:c>
      <x:c r="G10" t="n">
        <x:v>1</x:v>
      </x:c>
      <x:c r="H10" t="n">
        <x:v>16</x:v>
      </x:c>
      <x:c r="I10" t="str">
        <x:v>GP</x:v>
      </x:c>
      <x:c r="J10" t="str">
        <x:v>M</x:v>
      </x:c>
      <x:c r="K10" t="n">
        <x:f>--(I10="MS")</x:f>
        <x:v>0</x:v>
      </x:c>
      <x:c r="L10" t="n">
        <x:f>--(J10="M")</x:f>
        <x:v>1</x:v>
      </x:c>
      <x:c r="M10" t="n">
        <x:f>MAX(0,ROUND(B10,0))</x:f>
        <x:v>12</x:v>
      </x:c>
      <x:c r="N10" t="n">
        <x:f>--(M10&gt;0)</x:f>
        <x:v>1</x:v>
      </x:c>
      <x:c r="O10" t="n">
        <x:f>IF(M10&gt;0,M10,"")</x:f>
        <x:v>12</x:v>
      </x:c>
      <x:c r="P10" s="34" t="n">
        <x:f>1/(1+EXP(-(Hurdle_Model!$B$8+Hurdle_Model!$B$9*C10+Hurdle_Model!$B$10*D10+Hurdle_Model!$B$11*E10+Hurdle_Model!$B$12*F10+Hurdle_Model!$B$13*G10+Hurdle_Model!$B$14*H10+Hurdle_Model!$B$15*K10+Hurdle_Model!$B$16*L10)))</x:f>
        <x:v>0.4950001666600003</x:v>
      </x:c>
      <x:c r="Q10" s="34" t="n">
        <x:f>EXP(Hurdle_Model!$E$8+Hurdle_Model!$E$9*C10+Hurdle_Model!$E$10*D10+Hurdle_Model!$E$11*E10+Hurdle_Model!$E$12*F10+Hurdle_Model!$E$13*G10+Hurdle_Model!$E$14*H10+Hurdle_Model!$E$15*K10+Hurdle_Model!$E$16*L10)</x:f>
        <x:v>3.9353506954704733</x:v>
      </x:c>
      <x:c r="R10" s="34" t="n">
        <x:f>P10*Q10</x:f>
        <x:v>1.9479992501234324</x:v>
      </x:c>
      <x:c r="S10" s="34" t="n">
        <x:f>M10-R10</x:f>
        <x:v>10.052000749876568</x:v>
      </x:c>
      <x:c r="T10" s="34" t="n">
        <x:f>ABS(S10)</x:f>
        <x:v>10.052000749876568</x:v>
      </x:c>
      <x:c r="U10" s="34" t="n">
        <x:f>S10^2</x:f>
        <x:v>101.04271907551907</x:v>
      </x:c>
    </x:row>
    <x:row r="11">
      <x:c r="A11" t="n">
        <x:v>10</x:v>
      </x:c>
      <x:c r="B11" t="n">
        <x:v>4</x:v>
      </x:c>
      <x:c r="C11" t="n">
        <x:v>10</x:v>
      </x:c>
      <x:c r="D11" t="n">
        <x:v>12</x:v>
      </x:c>
      <x:c r="E11" t="n">
        <x:v>11</x:v>
      </x:c>
      <x:c r="F11" t="n">
        <x:v>3</x:v>
      </x:c>
      <x:c r="G11" t="n">
        <x:v>0</x:v>
      </x:c>
      <x:c r="H11" t="n">
        <x:v>16</x:v>
      </x:c>
      <x:c r="I11" t="str">
        <x:v>GP</x:v>
      </x:c>
      <x:c r="J11" t="str">
        <x:v>M</x:v>
      </x:c>
      <x:c r="K11" t="n">
        <x:f>--(I11="MS")</x:f>
        <x:v>0</x:v>
      </x:c>
      <x:c r="L11" t="n">
        <x:f>--(J11="M")</x:f>
        <x:v>1</x:v>
      </x:c>
      <x:c r="M11" t="n">
        <x:f>MAX(0,ROUND(B11,0))</x:f>
        <x:v>4</x:v>
      </x:c>
      <x:c r="N11" t="n">
        <x:f>--(M11&gt;0)</x:f>
        <x:v>1</x:v>
      </x:c>
      <x:c r="O11" t="n">
        <x:f>IF(M11&gt;0,M11,"")</x:f>
        <x:v>4</x:v>
      </x:c>
      <x:c r="P11" s="34" t="n">
        <x:f>1/(1+EXP(-(Hurdle_Model!$B$8+Hurdle_Model!$B$9*C11+Hurdle_Model!$B$10*D11+Hurdle_Model!$B$11*E11+Hurdle_Model!$B$12*F11+Hurdle_Model!$B$13*G11+Hurdle_Model!$B$14*H11+Hurdle_Model!$B$15*K11+Hurdle_Model!$B$16*L11)))</x:f>
        <x:v>0.3705168880326052</x:v>
      </x:c>
      <x:c r="Q11" s="34" t="n">
        <x:f>EXP(Hurdle_Model!$E$8+Hurdle_Model!$E$9*C11+Hurdle_Model!$E$10*D11+Hurdle_Model!$E$11*E11+Hurdle_Model!$E$12*F11+Hurdle_Model!$E$13*G11+Hurdle_Model!$E$14*H11+Hurdle_Model!$E$15*K11+Hurdle_Model!$E$16*L11)</x:f>
        <x:v>3.614667957217447</x:v>
      </x:c>
      <x:c r="R11" s="34" t="n">
        <x:f>P11*Q11</x:f>
        <x:v>1.3392955227793826</x:v>
      </x:c>
      <x:c r="S11" s="34" t="n">
        <x:f>M11-R11</x:f>
        <x:v>2.6607044772206176</x:v>
      </x:c>
      <x:c r="T11" s="34" t="n">
        <x:f>ABS(S11)</x:f>
        <x:v>2.6607044772206176</x:v>
      </x:c>
      <x:c r="U11" s="34" t="n">
        <x:f>S11^2</x:f>
        <x:v>7.07934831510184</x:v>
      </x:c>
    </x:row>
    <x:row r="12">
      <x:c r="A12" t="n">
        <x:v>11</x:v>
      </x:c>
      <x:c r="B12" t="n">
        <x:v>4</x:v>
      </x:c>
      <x:c r="C12" t="n">
        <x:v>10</x:v>
      </x:c>
      <x:c r="D12" t="n">
        <x:v>8</x:v>
      </x:c>
      <x:c r="E12" t="n">
        <x:v>7</x:v>
      </x:c>
      <x:c r="F12" t="n">
        <x:v>3</x:v>
      </x:c>
      <x:c r="G12" t="n">
        <x:v>0</x:v>
      </x:c>
      <x:c r="H12" t="n">
        <x:v>18</x:v>
      </x:c>
      <x:c r="I12" t="str">
        <x:v>MS</x:v>
      </x:c>
      <x:c r="J12" t="str">
        <x:v>M</x:v>
      </x:c>
      <x:c r="K12" t="n">
        <x:f>--(I12="MS")</x:f>
        <x:v>1</x:v>
      </x:c>
      <x:c r="L12" t="n">
        <x:f>--(J12="M")</x:f>
        <x:v>1</x:v>
      </x:c>
      <x:c r="M12" t="n">
        <x:f>MAX(0,ROUND(B12,0))</x:f>
        <x:v>4</x:v>
      </x:c>
      <x:c r="N12" t="n">
        <x:f>--(M12&gt;0)</x:f>
        <x:v>1</x:v>
      </x:c>
      <x:c r="O12" t="n">
        <x:f>IF(M12&gt;0,M12,"")</x:f>
        <x:v>4</x:v>
      </x:c>
      <x:c r="P12" s="34" t="n">
        <x:f>1/(1+EXP(-(Hurdle_Model!$B$8+Hurdle_Model!$B$9*C12+Hurdle_Model!$B$10*D12+Hurdle_Model!$B$11*E12+Hurdle_Model!$B$12*F12+Hurdle_Model!$B$13*G12+Hurdle_Model!$B$14*H12+Hurdle_Model!$B$15*K12+Hurdle_Model!$B$16*L12)))</x:f>
        <x:v>0.43782349911420193</x:v>
      </x:c>
      <x:c r="Q12" s="34" t="n">
        <x:f>EXP(Hurdle_Model!$E$8+Hurdle_Model!$E$9*C12+Hurdle_Model!$E$10*D12+Hurdle_Model!$E$11*E12+Hurdle_Model!$E$12*F12+Hurdle_Model!$E$13*G12+Hurdle_Model!$E$14*H12+Hurdle_Model!$E$15*K12+Hurdle_Model!$E$16*L12)</x:f>
        <x:v>4.595143569306688</x:v>
      </x:c>
      <x:c r="R12" s="34" t="n">
        <x:f>P12*Q12</x:f>
        <x:v>2.0118618364459775</x:v>
      </x:c>
      <x:c r="S12" s="34" t="n">
        <x:f>M12-R12</x:f>
        <x:v>1.9881381635540225</x:v>
      </x:c>
      <x:c r="T12" s="34" t="n">
        <x:f>ABS(S12)</x:f>
        <x:v>1.9881381635540225</x:v>
      </x:c>
      <x:c r="U12" s="34" t="n">
        <x:f>S12^2</x:f>
        <x:v>3.952693357379961</x:v>
      </x:c>
    </x:row>
    <x:row r="13">
      <x:c r="A13" t="n">
        <x:v>12</x:v>
      </x:c>
      <x:c r="B13" t="n">
        <x:v>0</x:v>
      </x:c>
      <x:c r="C13" t="n">
        <x:v>10</x:v>
      </x:c>
      <x:c r="D13" t="n">
        <x:v>9</x:v>
      </x:c>
      <x:c r="E13" t="n">
        <x:v>8</x:v>
      </x:c>
      <x:c r="F13" t="n">
        <x:v>3</x:v>
      </x:c>
      <x:c r="G13" t="n">
        <x:v>2</x:v>
      </x:c>
      <x:c r="H13" t="n">
        <x:v>19</x:v>
      </x:c>
      <x:c r="I13" t="str">
        <x:v>MS</x:v>
      </x:c>
      <x:c r="J13" t="str">
        <x:v>M</x:v>
      </x:c>
      <x:c r="K13" t="n">
        <x:f>--(I13="MS")</x:f>
        <x:v>1</x:v>
      </x:c>
      <x:c r="L13" t="n">
        <x:f>--(J13="M")</x:f>
        <x:v>1</x:v>
      </x:c>
      <x:c r="M13" t="n">
        <x:f>MAX(0,ROUND(B13,0))</x:f>
        <x:v>0</x:v>
      </x:c>
      <x:c r="N13" t="n">
        <x:f>--(M13&gt;0)</x:f>
        <x:v>0</x:v>
      </x:c>
      <x:c r="O13" t="str">
        <x:f>IF(M13&gt;0,M13,"")</x:f>
      </x:c>
      <x:c r="P13" s="34" t="n">
        <x:f>1/(1+EXP(-(Hurdle_Model!$B$8+Hurdle_Model!$B$9*C13+Hurdle_Model!$B$10*D13+Hurdle_Model!$B$11*E13+Hurdle_Model!$B$12*F13+Hurdle_Model!$B$13*G13+Hurdle_Model!$B$14*H13+Hurdle_Model!$B$15*K13+Hurdle_Model!$B$16*L13)))</x:f>
        <x:v>0.6212835951910678</x:v>
      </x:c>
      <x:c r="Q13" s="34" t="n">
        <x:f>EXP(Hurdle_Model!$E$8+Hurdle_Model!$E$9*C13+Hurdle_Model!$E$10*D13+Hurdle_Model!$E$11*E13+Hurdle_Model!$E$12*F13+Hurdle_Model!$E$13*G13+Hurdle_Model!$E$14*H13+Hurdle_Model!$E$15*K13+Hurdle_Model!$E$16*L13)</x:f>
        <x:v>6.652548404632872</x:v>
      </x:c>
      <x:c r="R13" s="34" t="n">
        <x:f>P13*Q13</x:f>
        <x:v>4.133119190012913</x:v>
      </x:c>
      <x:c r="S13" s="34" t="n">
        <x:f>M13-R13</x:f>
        <x:v>-4.133119190012913</x:v>
      </x:c>
      <x:c r="T13" s="34" t="n">
        <x:f>ABS(S13)</x:f>
        <x:v>4.133119190012913</x:v>
      </x:c>
      <x:c r="U13" s="34" t="n">
        <x:f>S13^2</x:f>
        <x:v>17.082674238852995</x:v>
      </x:c>
    </x:row>
    <x:row r="14">
      <x:c r="A14" t="n">
        <x:v>13</x:v>
      </x:c>
      <x:c r="B14" t="n">
        <x:v>3</x:v>
      </x:c>
      <x:c r="C14" t="n">
        <x:v>9</x:v>
      </x:c>
      <x:c r="D14" t="n">
        <x:v>8</x:v>
      </x:c>
      <x:c r="E14" t="n">
        <x:v>10</x:v>
      </x:c>
      <x:c r="F14" t="n">
        <x:v>4</x:v>
      </x:c>
      <x:c r="G14" t="n">
        <x:v>0</x:v>
      </x:c>
      <x:c r="H14" t="n">
        <x:v>15</x:v>
      </x:c>
      <x:c r="I14" t="str">
        <x:v>GP</x:v>
      </x:c>
      <x:c r="J14" t="str">
        <x:v>F</x:v>
      </x:c>
      <x:c r="K14" t="n">
        <x:f>--(I14="MS")</x:f>
        <x:v>0</x:v>
      </x:c>
      <x:c r="L14" t="n">
        <x:f>--(J14="M")</x:f>
        <x:v>0</x:v>
      </x:c>
      <x:c r="M14" t="n">
        <x:f>MAX(0,ROUND(B14,0))</x:f>
        <x:v>3</x:v>
      </x:c>
      <x:c r="N14" t="n">
        <x:f>--(M14&gt;0)</x:f>
        <x:v>1</x:v>
      </x:c>
      <x:c r="O14" t="n">
        <x:f>IF(M14&gt;0,M14,"")</x:f>
        <x:v>3</x:v>
      </x:c>
      <x:c r="P14" s="34" t="n">
        <x:f>1/(1+EXP(-(Hurdle_Model!$B$8+Hurdle_Model!$B$9*C14+Hurdle_Model!$B$10*D14+Hurdle_Model!$B$11*E14+Hurdle_Model!$B$12*F14+Hurdle_Model!$B$13*G14+Hurdle_Model!$B$14*H14+Hurdle_Model!$B$15*K14+Hurdle_Model!$B$16*L14)))</x:f>
        <x:v>0.29943285752602705</x:v>
      </x:c>
      <x:c r="Q14" s="34" t="n">
        <x:f>EXP(Hurdle_Model!$E$8+Hurdle_Model!$E$9*C14+Hurdle_Model!$E$10*D14+Hurdle_Model!$E$11*E14+Hurdle_Model!$E$12*F14+Hurdle_Model!$E$13*G14+Hurdle_Model!$E$14*H14+Hurdle_Model!$E$15*K14+Hurdle_Model!$E$16*L14)</x:f>
        <x:v>3.221992638528499</x:v>
      </x:c>
      <x:c r="R14" s="34" t="n">
        <x:f>P14*Q14</x:f>
        <x:v>0.9647704626824121</x:v>
      </x:c>
      <x:c r="S14" s="34" t="n">
        <x:f>M14-R14</x:f>
        <x:v>2.035229537317588</x:v>
      </x:c>
      <x:c r="T14" s="34" t="n">
        <x:f>ABS(S14)</x:f>
        <x:v>2.035229537317588</x:v>
      </x:c>
      <x:c r="U14" s="34" t="n">
        <x:f>S14^2</x:f>
        <x:v>4.142159269569963</x:v>
      </x:c>
    </x:row>
    <x:row r="15">
      <x:c r="A15" t="n">
        <x:v>14</x:v>
      </x:c>
      <x:c r="B15" t="n">
        <x:v>10</x:v>
      </x:c>
      <x:c r="C15" t="n">
        <x:v>8</x:v>
      </x:c>
      <x:c r="D15" t="n">
        <x:v>9</x:v>
      </x:c>
      <x:c r="E15" t="n">
        <x:v>11</x:v>
      </x:c>
      <x:c r="F15" t="n">
        <x:v>1</x:v>
      </x:c>
      <x:c r="G15" t="n">
        <x:v>1</x:v>
      </x:c>
      <x:c r="H15" t="n">
        <x:v>18</x:v>
      </x:c>
      <x:c r="I15" t="str">
        <x:v>MS</x:v>
      </x:c>
      <x:c r="J15" t="str">
        <x:v>M</x:v>
      </x:c>
      <x:c r="K15" t="n">
        <x:f>--(I15="MS")</x:f>
        <x:v>1</x:v>
      </x:c>
      <x:c r="L15" t="n">
        <x:f>--(J15="M")</x:f>
        <x:v>1</x:v>
      </x:c>
      <x:c r="M15" t="n">
        <x:f>MAX(0,ROUND(B15,0))</x:f>
        <x:v>10</x:v>
      </x:c>
      <x:c r="N15" t="n">
        <x:f>--(M15&gt;0)</x:f>
        <x:v>1</x:v>
      </x:c>
      <x:c r="O15" t="n">
        <x:f>IF(M15&gt;0,M15,"")</x:f>
        <x:v>10</x:v>
      </x:c>
      <x:c r="P15" s="34" t="n">
        <x:f>1/(1+EXP(-(Hurdle_Model!$B$8+Hurdle_Model!$B$9*C15+Hurdle_Model!$B$10*D15+Hurdle_Model!$B$11*E15+Hurdle_Model!$B$12*F15+Hurdle_Model!$B$13*G15+Hurdle_Model!$B$14*H15+Hurdle_Model!$B$15*K15+Hurdle_Model!$B$16*L15)))</x:f>
        <x:v>0.5523079095743253</x:v>
      </x:c>
      <x:c r="Q15" s="34" t="n">
        <x:f>EXP(Hurdle_Model!$E$8+Hurdle_Model!$E$9*C15+Hurdle_Model!$E$10*D15+Hurdle_Model!$E$11*E15+Hurdle_Model!$E$12*F15+Hurdle_Model!$E$13*G15+Hurdle_Model!$E$14*H15+Hurdle_Model!$E$15*K15+Hurdle_Model!$E$16*L15)</x:f>
        <x:v>5.812437394402589</x:v>
      </x:c>
      <x:c r="R15" s="34" t="n">
        <x:f>P15*Q15</x:f>
        <x:v>3.210255146834132</x:v>
      </x:c>
      <x:c r="S15" s="34" t="n">
        <x:f>M15-R15</x:f>
        <x:v>6.7897448531658675</x:v>
      </x:c>
      <x:c r="T15" s="34" t="n">
        <x:f>ABS(S15)</x:f>
        <x:v>6.7897448531658675</x:v>
      </x:c>
      <x:c r="U15" s="34" t="n">
        <x:f>S15^2</x:f>
        <x:v>46.100635171092385</x:v>
      </x:c>
    </x:row>
    <x:row r="16">
      <x:c r="A16" t="n">
        <x:v>15</x:v>
      </x:c>
      <x:c r="B16" t="n">
        <x:v>6</x:v>
      </x:c>
      <x:c r="C16" t="n">
        <x:v>6</x:v>
      </x:c>
      <x:c r="D16" t="n">
        <x:v>4</x:v>
      </x:c>
      <x:c r="E16" t="n">
        <x:v>6</x:v>
      </x:c>
      <x:c r="F16" t="n">
        <x:v>3</x:v>
      </x:c>
      <x:c r="G16" t="n">
        <x:v>2</x:v>
      </x:c>
      <x:c r="H16" t="n">
        <x:v>17</x:v>
      </x:c>
      <x:c r="I16" t="str">
        <x:v>GP</x:v>
      </x:c>
      <x:c r="J16" t="str">
        <x:v>M</x:v>
      </x:c>
      <x:c r="K16" t="n">
        <x:f>--(I16="MS")</x:f>
        <x:v>0</x:v>
      </x:c>
      <x:c r="L16" t="n">
        <x:f>--(J16="M")</x:f>
        <x:v>1</x:v>
      </x:c>
      <x:c r="M16" t="n">
        <x:f>MAX(0,ROUND(B16,0))</x:f>
        <x:v>6</x:v>
      </x:c>
      <x:c r="N16" t="n">
        <x:f>--(M16&gt;0)</x:f>
        <x:v>1</x:v>
      </x:c>
      <x:c r="O16" t="n">
        <x:f>IF(M16&gt;0,M16,"")</x:f>
        <x:v>6</x:v>
      </x:c>
      <x:c r="P16" s="34" t="n">
        <x:f>1/(1+EXP(-(Hurdle_Model!$B$8+Hurdle_Model!$B$9*C16+Hurdle_Model!$B$10*D16+Hurdle_Model!$B$11*E16+Hurdle_Model!$B$12*F16+Hurdle_Model!$B$13*G16+Hurdle_Model!$B$14*H16+Hurdle_Model!$B$15*K16+Hurdle_Model!$B$16*L16)))</x:f>
        <x:v>0.5087491068802404</x:v>
      </x:c>
      <x:c r="Q16" s="34" t="n">
        <x:f>EXP(Hurdle_Model!$E$8+Hurdle_Model!$E$9*C16+Hurdle_Model!$E$10*D16+Hurdle_Model!$E$11*E16+Hurdle_Model!$E$12*F16+Hurdle_Model!$E$13*G16+Hurdle_Model!$E$14*H16+Hurdle_Model!$E$15*K16+Hurdle_Model!$E$16*L16)</x:f>
        <x:v>6.233886658524717</x:v>
      </x:c>
      <x:c r="R16" s="34" t="n">
        <x:f>P16*Q16</x:f>
        <x:v>3.171484269917096</x:v>
      </x:c>
      <x:c r="S16" s="34" t="n">
        <x:f>M16-R16</x:f>
        <x:v>2.828515730082904</x:v>
      </x:c>
      <x:c r="T16" s="34" t="n">
        <x:f>ABS(S16)</x:f>
        <x:v>2.828515730082904</x:v>
      </x:c>
      <x:c r="U16" s="34" t="n">
        <x:f>S16^2</x:f>
        <x:v>8.000501235326423</x:v>
      </x:c>
    </x:row>
    <x:row r="17">
      <x:c r="A17" t="n">
        <x:v>16</x:v>
      </x:c>
      <x:c r="B17" t="n">
        <x:v>4</x:v>
      </x:c>
      <x:c r="C17" t="n">
        <x:v>8</x:v>
      </x:c>
      <x:c r="D17" t="n">
        <x:v>9</x:v>
      </x:c>
      <x:c r="E17" t="n">
        <x:v>7</x:v>
      </x:c>
      <x:c r="F17" t="n">
        <x:v>3</x:v>
      </x:c>
      <x:c r="G17" t="n">
        <x:v>1</x:v>
      </x:c>
      <x:c r="H17" t="n">
        <x:v>16</x:v>
      </x:c>
      <x:c r="I17" t="str">
        <x:v>GP</x:v>
      </x:c>
      <x:c r="J17" t="str">
        <x:v>M</x:v>
      </x:c>
      <x:c r="K17" t="n">
        <x:f>--(I17="MS")</x:f>
        <x:v>0</x:v>
      </x:c>
      <x:c r="L17" t="n">
        <x:f>--(J17="M")</x:f>
        <x:v>1</x:v>
      </x:c>
      <x:c r="M17" t="n">
        <x:f>MAX(0,ROUND(B17,0))</x:f>
        <x:v>4</x:v>
      </x:c>
      <x:c r="N17" t="n">
        <x:f>--(M17&gt;0)</x:f>
        <x:v>1</x:v>
      </x:c>
      <x:c r="O17" t="n">
        <x:f>IF(M17&gt;0,M17,"")</x:f>
        <x:v>4</x:v>
      </x:c>
      <x:c r="P17" s="34" t="n">
        <x:f>1/(1+EXP(-(Hurdle_Model!$B$8+Hurdle_Model!$B$9*C17+Hurdle_Model!$B$10*D17+Hurdle_Model!$B$11*E17+Hurdle_Model!$B$12*F17+Hurdle_Model!$B$13*G17+Hurdle_Model!$B$14*H17+Hurdle_Model!$B$15*K17+Hurdle_Model!$B$16*L17)))</x:f>
        <x:v>0.44275214540144436</x:v>
      </x:c>
      <x:c r="Q17" s="34" t="n">
        <x:f>EXP(Hurdle_Model!$E$8+Hurdle_Model!$E$9*C17+Hurdle_Model!$E$10*D17+Hurdle_Model!$E$11*E17+Hurdle_Model!$E$12*F17+Hurdle_Model!$E$13*G17+Hurdle_Model!$E$14*H17+Hurdle_Model!$E$15*K17+Hurdle_Model!$E$16*L17)</x:f>
        <x:v>4.758821245137854</x:v>
      </x:c>
      <x:c r="R17" s="34" t="n">
        <x:f>P17*Q17</x:f>
        <x:v>2.106978315866758</x:v>
      </x:c>
      <x:c r="S17" s="34" t="n">
        <x:f>M17-R17</x:f>
        <x:v>1.8930216841332421</x:v>
      </x:c>
      <x:c r="T17" s="34" t="n">
        <x:f>ABS(S17)</x:f>
        <x:v>1.8930216841332421</x:v>
      </x:c>
      <x:c r="U17" s="34" t="n">
        <x:f>S17^2</x:f>
        <x:v>3.5835310965986564</x:v>
      </x:c>
    </x:row>
    <x:row r="18">
      <x:c r="A18" t="n">
        <x:v>17</x:v>
      </x:c>
      <x:c r="B18" t="n">
        <x:v>10</x:v>
      </x:c>
      <x:c r="C18" t="n">
        <x:v>14</x:v>
      </x:c>
      <x:c r="D18" t="n">
        <x:v>16</x:v>
      </x:c>
      <x:c r="E18" t="n">
        <x:v>15</x:v>
      </x:c>
      <x:c r="F18" t="n">
        <x:v>2</x:v>
      </x:c>
      <x:c r="G18" t="n">
        <x:v>0</x:v>
      </x:c>
      <x:c r="H18" t="n">
        <x:v>16</x:v>
      </x:c>
      <x:c r="I18" t="str">
        <x:v>GP</x:v>
      </x:c>
      <x:c r="J18" t="str">
        <x:v>M</x:v>
      </x:c>
      <x:c r="K18" t="n">
        <x:f>--(I18="MS")</x:f>
        <x:v>0</x:v>
      </x:c>
      <x:c r="L18" t="n">
        <x:f>--(J18="M")</x:f>
        <x:v>1</x:v>
      </x:c>
      <x:c r="M18" t="n">
        <x:f>MAX(0,ROUND(B18,0))</x:f>
        <x:v>10</x:v>
      </x:c>
      <x:c r="N18" t="n">
        <x:f>--(M18&gt;0)</x:f>
        <x:v>1</x:v>
      </x:c>
      <x:c r="O18" t="n">
        <x:f>IF(M18&gt;0,M18,"")</x:f>
        <x:v>10</x:v>
      </x:c>
      <x:c r="P18" s="34" t="n">
        <x:f>1/(1+EXP(-(Hurdle_Model!$B$8+Hurdle_Model!$B$9*C18+Hurdle_Model!$B$10*D18+Hurdle_Model!$B$11*E18+Hurdle_Model!$B$12*F18+Hurdle_Model!$B$13*G18+Hurdle_Model!$B$14*H18+Hurdle_Model!$B$15*K18+Hurdle_Model!$B$16*L18)))</x:f>
        <x:v>0.41338242108267</x:v>
      </x:c>
      <x:c r="Q18" s="34" t="n">
        <x:f>EXP(Hurdle_Model!$E$8+Hurdle_Model!$E$9*C18+Hurdle_Model!$E$10*D18+Hurdle_Model!$E$11*E18+Hurdle_Model!$E$12*F18+Hurdle_Model!$E$13*G18+Hurdle_Model!$E$14*H18+Hurdle_Model!$E$15*K18+Hurdle_Model!$E$16*L18)</x:f>
        <x:v>3.370294064321608</x:v>
      </x:c>
      <x:c r="R18" s="34" t="n">
        <x:f>P18*Q18</x:f>
        <x:v>1.393220320069818</x:v>
      </x:c>
      <x:c r="S18" s="34" t="n">
        <x:f>M18-R18</x:f>
        <x:v>8.606779679930181</x:v>
      </x:c>
      <x:c r="T18" s="34" t="n">
        <x:f>ABS(S18)</x:f>
        <x:v>8.606779679930181</x:v>
      </x:c>
      <x:c r="U18" s="34" t="n">
        <x:f>S18^2</x:f>
        <x:v>74.07665645885906</x:v>
      </x:c>
    </x:row>
    <x:row r="19">
      <x:c r="A19" t="n">
        <x:v>18</x:v>
      </x:c>
      <x:c r="B19" t="n">
        <x:v>5</x:v>
      </x:c>
      <x:c r="C19" t="n">
        <x:v>6</x:v>
      </x:c>
      <x:c r="D19" t="n">
        <x:v>4</x:v>
      </x:c>
      <x:c r="E19" t="n">
        <x:v>4</x:v>
      </x:c>
      <x:c r="F19" t="n">
        <x:v>3</x:v>
      </x:c>
      <x:c r="G19" t="n">
        <x:v>0</x:v>
      </x:c>
      <x:c r="H19" t="n">
        <x:v>15</x:v>
      </x:c>
      <x:c r="I19" t="str">
        <x:v>GP</x:v>
      </x:c>
      <x:c r="J19" t="str">
        <x:v>F</x:v>
      </x:c>
      <x:c r="K19" t="n">
        <x:f>--(I19="MS")</x:f>
        <x:v>0</x:v>
      </x:c>
      <x:c r="L19" t="n">
        <x:f>--(J19="M")</x:f>
        <x:v>0</x:v>
      </x:c>
      <x:c r="M19" t="n">
        <x:f>MAX(0,ROUND(B19,0))</x:f>
        <x:v>5</x:v>
      </x:c>
      <x:c r="N19" t="n">
        <x:f>--(M19&gt;0)</x:f>
        <x:v>1</x:v>
      </x:c>
      <x:c r="O19" t="n">
        <x:f>IF(M19&gt;0,M19,"")</x:f>
        <x:v>5</x:v>
      </x:c>
      <x:c r="P19" s="34" t="n">
        <x:f>1/(1+EXP(-(Hurdle_Model!$B$8+Hurdle_Model!$B$9*C19+Hurdle_Model!$B$10*D19+Hurdle_Model!$B$11*E19+Hurdle_Model!$B$12*F19+Hurdle_Model!$B$13*G19+Hurdle_Model!$B$14*H19+Hurdle_Model!$B$15*K19+Hurdle_Model!$B$16*L19)))</x:f>
        <x:v>0.3025888856041178</x:v>
      </x:c>
      <x:c r="Q19" s="34" t="n">
        <x:f>EXP(Hurdle_Model!$E$8+Hurdle_Model!$E$9*C19+Hurdle_Model!$E$10*D19+Hurdle_Model!$E$11*E19+Hurdle_Model!$E$12*F19+Hurdle_Model!$E$13*G19+Hurdle_Model!$E$14*H19+Hurdle_Model!$E$15*K19+Hurdle_Model!$E$16*L19)</x:f>
        <x:v>3.896193301795214</x:v>
      </x:c>
      <x:c r="R19" s="34" t="n">
        <x:f>P19*Q19</x:f>
        <x:v>1.178944789288442</x:v>
      </x:c>
      <x:c r="S19" s="34" t="n">
        <x:f>M19-R19</x:f>
        <x:v>3.821055210711558</x:v>
      </x:c>
      <x:c r="T19" s="34" t="n">
        <x:f>ABS(S19)</x:f>
        <x:v>3.821055210711558</x:v>
      </x:c>
      <x:c r="U19" s="34" t="n">
        <x:f>S19^2</x:f>
        <x:v>14.600462923305948</x:v>
      </x:c>
    </x:row>
    <x:row r="20">
      <x:c r="A20" t="n">
        <x:v>19</x:v>
      </x:c>
      <x:c r="B20" t="n">
        <x:v>0</x:v>
      </x:c>
      <x:c r="C20" t="n">
        <x:v>17</x:v>
      </x:c>
      <x:c r="D20" t="n">
        <x:v>18</x:v>
      </x:c>
      <x:c r="E20" t="n">
        <x:v>16</x:v>
      </x:c>
      <x:c r="F20" t="n">
        <x:v>2</x:v>
      </x:c>
      <x:c r="G20" t="n">
        <x:v>0</x:v>
      </x:c>
      <x:c r="H20" t="n">
        <x:v>18</x:v>
      </x:c>
      <x:c r="I20" t="str">
        <x:v>GP</x:v>
      </x:c>
      <x:c r="J20" t="str">
        <x:v>M</x:v>
      </x:c>
      <x:c r="K20" t="n">
        <x:f>--(I20="MS")</x:f>
        <x:v>0</x:v>
      </x:c>
      <x:c r="L20" t="n">
        <x:f>--(J20="M")</x:f>
        <x:v>1</x:v>
      </x:c>
      <x:c r="M20" t="n">
        <x:f>MAX(0,ROUND(B20,0))</x:f>
        <x:v>0</x:v>
      </x:c>
      <x:c r="N20" t="n">
        <x:f>--(M20&gt;0)</x:f>
        <x:v>0</x:v>
      </x:c>
      <x:c r="O20" t="str">
        <x:f>IF(M20&gt;0,M20,"")</x:f>
      </x:c>
      <x:c r="P20" s="34" t="n">
        <x:f>1/(1+EXP(-(Hurdle_Model!$B$8+Hurdle_Model!$B$9*C20+Hurdle_Model!$B$10*D20+Hurdle_Model!$B$11*E20+Hurdle_Model!$B$12*F20+Hurdle_Model!$B$13*G20+Hurdle_Model!$B$14*H20+Hurdle_Model!$B$15*K20+Hurdle_Model!$B$16*L20)))</x:f>
        <x:v>0.448928730692658</x:v>
      </x:c>
      <x:c r="Q20" s="34" t="n">
        <x:f>EXP(Hurdle_Model!$E$8+Hurdle_Model!$E$9*C20+Hurdle_Model!$E$10*D20+Hurdle_Model!$E$11*E20+Hurdle_Model!$E$12*F20+Hurdle_Model!$E$13*G20+Hurdle_Model!$E$14*H20+Hurdle_Model!$E$15*K20+Hurdle_Model!$E$16*L20)</x:f>
        <x:v>3.387187733621335</x:v>
      </x:c>
      <x:c r="R20" s="34" t="n">
        <x:f>P20*Q20</x:f>
        <x:v>1.520605889872367</x:v>
      </x:c>
      <x:c r="S20" s="34" t="n">
        <x:f>M20-R20</x:f>
        <x:v>-1.520605889872367</x:v>
      </x:c>
      <x:c r="T20" s="34" t="n">
        <x:f>ABS(S20)</x:f>
        <x:v>1.520605889872367</x:v>
      </x:c>
      <x:c r="U20" s="34" t="n">
        <x:f>S20^2</x:f>
        <x:v>2.3122422723145326</x:v>
      </x:c>
    </x:row>
    <x:row r="21">
      <x:c r="A21" t="n">
        <x:v>20</x:v>
      </x:c>
      <x:c r="B21" t="n">
        <x:v>6</x:v>
      </x:c>
      <x:c r="C21" t="n">
        <x:v>15</x:v>
      </x:c>
      <x:c r="D21" t="n">
        <x:v>16</x:v>
      </x:c>
      <x:c r="E21" t="n">
        <x:v>15</x:v>
      </x:c>
      <x:c r="F21" t="n">
        <x:v>2</x:v>
      </x:c>
      <x:c r="G21" t="n">
        <x:v>2</x:v>
      </x:c>
      <x:c r="H21" t="n">
        <x:v>17</x:v>
      </x:c>
      <x:c r="I21" t="str">
        <x:v>MS</x:v>
      </x:c>
      <x:c r="J21" t="str">
        <x:v>M</x:v>
      </x:c>
      <x:c r="K21" t="n">
        <x:f>--(I21="MS")</x:f>
        <x:v>1</x:v>
      </x:c>
      <x:c r="L21" t="n">
        <x:f>--(J21="M")</x:f>
        <x:v>1</x:v>
      </x:c>
      <x:c r="M21" t="n">
        <x:f>MAX(0,ROUND(B21,0))</x:f>
        <x:v>6</x:v>
      </x:c>
      <x:c r="N21" t="n">
        <x:f>--(M21&gt;0)</x:f>
        <x:v>1</x:v>
      </x:c>
      <x:c r="O21" t="n">
        <x:f>IF(M21&gt;0,M21,"")</x:f>
        <x:v>6</x:v>
      </x:c>
      <x:c r="P21" s="34" t="n">
        <x:f>1/(1+EXP(-(Hurdle_Model!$B$8+Hurdle_Model!$B$9*C21+Hurdle_Model!$B$10*D21+Hurdle_Model!$B$11*E21+Hurdle_Model!$B$12*F21+Hurdle_Model!$B$13*G21+Hurdle_Model!$B$14*H21+Hurdle_Model!$B$15*K21+Hurdle_Model!$B$16*L21)))</x:f>
        <x:v>0.6570104626734988</x:v>
      </x:c>
      <x:c r="Q21" s="34" t="n">
        <x:f>EXP(Hurdle_Model!$E$8+Hurdle_Model!$E$9*C21+Hurdle_Model!$E$10*D21+Hurdle_Model!$E$11*E21+Hurdle_Model!$E$12*F21+Hurdle_Model!$E$13*G21+Hurdle_Model!$E$14*H21+Hurdle_Model!$E$15*K21+Hurdle_Model!$E$16*L21)</x:f>
        <x:v>5.4466459652128</x:v>
      </x:c>
      <x:c r="R21" s="34" t="n">
        <x:f>P21*Q21</x:f>
        <x:v>3.578503385623207</x:v>
      </x:c>
      <x:c r="S21" s="34" t="n">
        <x:f>M21-R21</x:f>
        <x:v>2.421496614376793</x:v>
      </x:c>
      <x:c r="T21" s="34" t="n">
        <x:f>ABS(S21)</x:f>
        <x:v>2.421496614376793</x:v>
      </x:c>
      <x:c r="U21" s="34" t="n">
        <x:f>S21^2</x:f>
        <x:v>5.86364585343827</x:v>
      </x:c>
    </x:row>
    <x:row r="22">
      <x:c r="A22" t="n">
        <x:v>21</x:v>
      </x:c>
      <x:c r="B22" t="n">
        <x:v>5</x:v>
      </x:c>
      <x:c r="C22" t="n">
        <x:v>14</x:v>
      </x:c>
      <x:c r="D22" t="n">
        <x:v>15</x:v>
      </x:c>
      <x:c r="E22" t="n">
        <x:v>13</x:v>
      </x:c>
      <x:c r="F22" t="n">
        <x:v>2</x:v>
      </x:c>
      <x:c r="G22" t="n">
        <x:v>0</x:v>
      </x:c>
      <x:c r="H22" t="n">
        <x:v>15</x:v>
      </x:c>
      <x:c r="I22" t="str">
        <x:v>MS</x:v>
      </x:c>
      <x:c r="J22" t="str">
        <x:v>F</x:v>
      </x:c>
      <x:c r="K22" t="n">
        <x:f>--(I22="MS")</x:f>
        <x:v>1</x:v>
      </x:c>
      <x:c r="L22" t="n">
        <x:f>--(J22="M")</x:f>
        <x:v>0</x:v>
      </x:c>
      <x:c r="M22" t="n">
        <x:f>MAX(0,ROUND(B22,0))</x:f>
        <x:v>5</x:v>
      </x:c>
      <x:c r="N22" t="n">
        <x:f>--(M22&gt;0)</x:f>
        <x:v>1</x:v>
      </x:c>
      <x:c r="O22" t="n">
        <x:f>IF(M22&gt;0,M22,"")</x:f>
        <x:v>5</x:v>
      </x:c>
      <x:c r="P22" s="34" t="n">
        <x:f>1/(1+EXP(-(Hurdle_Model!$B$8+Hurdle_Model!$B$9*C22+Hurdle_Model!$B$10*D22+Hurdle_Model!$B$11*E22+Hurdle_Model!$B$12*F22+Hurdle_Model!$B$13*G22+Hurdle_Model!$B$14*H22+Hurdle_Model!$B$15*K22+Hurdle_Model!$B$16*L22)))</x:f>
        <x:v>0.4365932137378064</x:v>
      </x:c>
      <x:c r="Q22" s="34" t="n">
        <x:f>EXP(Hurdle_Model!$E$8+Hurdle_Model!$E$9*C22+Hurdle_Model!$E$10*D22+Hurdle_Model!$E$11*E22+Hurdle_Model!$E$12*F22+Hurdle_Model!$E$13*G22+Hurdle_Model!$E$14*H22+Hurdle_Model!$E$15*K22+Hurdle_Model!$E$16*L22)</x:f>
        <x:v>3.4556134647626764</x:v>
      </x:c>
      <x:c r="R22" s="34" t="n">
        <x:f>P22*Q22</x:f>
        <x:v>1.508697388016373</x:v>
      </x:c>
      <x:c r="S22" s="34" t="n">
        <x:f>M22-R22</x:f>
        <x:v>3.491302611983627</x:v>
      </x:c>
      <x:c r="T22" s="34" t="n">
        <x:f>ABS(S22)</x:f>
        <x:v>3.491302611983627</x:v>
      </x:c>
      <x:c r="U22" s="34" t="n">
        <x:f>S22^2</x:f>
        <x:v>12.189193928443697</x:v>
      </x:c>
    </x:row>
    <x:row r="23">
      <x:c r="A23" t="n">
        <x:v>22</x:v>
      </x:c>
      <x:c r="B23" t="n">
        <x:v>8</x:v>
      </x:c>
      <x:c r="C23" t="n">
        <x:v>14</x:v>
      </x:c>
      <x:c r="D23" t="n">
        <x:v>13</x:v>
      </x:c>
      <x:c r="E23" t="n">
        <x:v>15</x:v>
      </x:c>
      <x:c r="F23" t="n">
        <x:v>2</x:v>
      </x:c>
      <x:c r="G23" t="n">
        <x:v>0</x:v>
      </x:c>
      <x:c r="H23" t="n">
        <x:v>15</x:v>
      </x:c>
      <x:c r="I23" t="str">
        <x:v>GP</x:v>
      </x:c>
      <x:c r="J23" t="str">
        <x:v>F</x:v>
      </x:c>
      <x:c r="K23" t="n">
        <x:f>--(I23="MS")</x:f>
        <x:v>0</x:v>
      </x:c>
      <x:c r="L23" t="n">
        <x:f>--(J23="M")</x:f>
        <x:v>0</x:v>
      </x:c>
      <x:c r="M23" t="n">
        <x:f>MAX(0,ROUND(B23,0))</x:f>
        <x:v>8</x:v>
      </x:c>
      <x:c r="N23" t="n">
        <x:f>--(M23&gt;0)</x:f>
        <x:v>1</x:v>
      </x:c>
      <x:c r="O23" t="n">
        <x:f>IF(M23&gt;0,M23,"")</x:f>
        <x:v>8</x:v>
      </x:c>
      <x:c r="P23" s="34" t="n">
        <x:f>1/(1+EXP(-(Hurdle_Model!$B$8+Hurdle_Model!$B$9*C23+Hurdle_Model!$B$10*D23+Hurdle_Model!$B$11*E23+Hurdle_Model!$B$12*F23+Hurdle_Model!$B$13*G23+Hurdle_Model!$B$14*H23+Hurdle_Model!$B$15*K23+Hurdle_Model!$B$16*L23)))</x:f>
        <x:v>0.36239134737807494</x:v>
      </x:c>
      <x:c r="Q23" s="34" t="n">
        <x:f>EXP(Hurdle_Model!$E$8+Hurdle_Model!$E$9*C23+Hurdle_Model!$E$10*D23+Hurdle_Model!$E$11*E23+Hurdle_Model!$E$12*F23+Hurdle_Model!$E$13*G23+Hurdle_Model!$E$14*H23+Hurdle_Model!$E$15*K23+Hurdle_Model!$E$16*L23)</x:f>
        <x:v>3.0648542032930024</x:v>
      </x:c>
      <x:c r="R23" s="34" t="n">
        <x:f>P23*Q23</x:f>
        <x:v>1.1106766442487075</x:v>
      </x:c>
      <x:c r="S23" s="34" t="n">
        <x:f>M23-R23</x:f>
        <x:v>6.8893233557512925</x:v>
      </x:c>
      <x:c r="T23" s="34" t="n">
        <x:f>ABS(S23)</x:f>
        <x:v>6.8893233557512925</x:v>
      </x:c>
      <x:c r="U23" s="34" t="n">
        <x:f>S23^2</x:f>
        <x:v>47.46277630010025</x:v>
      </x:c>
    </x:row>
    <x:row r="24">
      <x:c r="A24" t="n">
        <x:v>23</x:v>
      </x:c>
      <x:c r="B24" t="n">
        <x:v>0</x:v>
      </x:c>
      <x:c r="C24" t="n">
        <x:v>6</x:v>
      </x:c>
      <x:c r="D24" t="n">
        <x:v>6</x:v>
      </x:c>
      <x:c r="E24" t="n">
        <x:v>4</x:v>
      </x:c>
      <x:c r="F24" t="n">
        <x:v>2</x:v>
      </x:c>
      <x:c r="G24" t="n">
        <x:v>0</x:v>
      </x:c>
      <x:c r="H24" t="n">
        <x:v>18</x:v>
      </x:c>
      <x:c r="I24" t="str">
        <x:v>GP</x:v>
      </x:c>
      <x:c r="J24" t="str">
        <x:v>F</x:v>
      </x:c>
      <x:c r="K24" t="n">
        <x:f>--(I24="MS")</x:f>
        <x:v>0</x:v>
      </x:c>
      <x:c r="L24" t="n">
        <x:f>--(J24="M")</x:f>
        <x:v>0</x:v>
      </x:c>
      <x:c r="M24" t="n">
        <x:f>MAX(0,ROUND(B24,0))</x:f>
        <x:v>0</x:v>
      </x:c>
      <x:c r="N24" t="n">
        <x:f>--(M24&gt;0)</x:f>
        <x:v>0</x:v>
      </x:c>
      <x:c r="O24" t="str">
        <x:f>IF(M24&gt;0,M24,"")</x:f>
      </x:c>
      <x:c r="P24" s="34" t="n">
        <x:f>1/(1+EXP(-(Hurdle_Model!$B$8+Hurdle_Model!$B$9*C24+Hurdle_Model!$B$10*D24+Hurdle_Model!$B$11*E24+Hurdle_Model!$B$12*F24+Hurdle_Model!$B$13*G24+Hurdle_Model!$B$14*H24+Hurdle_Model!$B$15*K24+Hurdle_Model!$B$16*L24)))</x:f>
        <x:v>0.3520591979193498</x:v>
      </x:c>
      <x:c r="Q24" s="34" t="n">
        <x:f>EXP(Hurdle_Model!$E$8+Hurdle_Model!$E$9*C24+Hurdle_Model!$E$10*D24+Hurdle_Model!$E$11*E24+Hurdle_Model!$E$12*F24+Hurdle_Model!$E$13*G24+Hurdle_Model!$E$14*H24+Hurdle_Model!$E$15*K24+Hurdle_Model!$E$16*L24)</x:f>
        <x:v>4.437095519003663</x:v>
      </x:c>
      <x:c r="R24" s="34" t="n">
        <x:f>P24*Q24</x:f>
        <x:v>1.5621202895119708</x:v>
      </x:c>
      <x:c r="S24" s="34" t="n">
        <x:f>M24-R24</x:f>
        <x:v>-1.5621202895119708</x:v>
      </x:c>
      <x:c r="T24" s="34" t="n">
        <x:f>ABS(S24)</x:f>
        <x:v>1.5621202895119708</x:v>
      </x:c>
      <x:c r="U24" s="34" t="n">
        <x:f>S24^2</x:f>
        <x:v>2.4402197989049634</x:v>
      </x:c>
    </x:row>
    <x:row r="25">
      <x:c r="A25" t="n">
        <x:v>24</x:v>
      </x:c>
      <x:c r="B25" t="n">
        <x:v>12</x:v>
      </x:c>
      <x:c r="C25" t="n">
        <x:v>15</x:v>
      </x:c>
      <x:c r="D25" t="n">
        <x:v>17</x:v>
      </x:c>
      <x:c r="E25" t="n">
        <x:v>18</x:v>
      </x:c>
      <x:c r="F25" t="n">
        <x:v>2</x:v>
      </x:c>
      <x:c r="G25" t="n">
        <x:v>1</x:v>
      </x:c>
      <x:c r="H25" t="n">
        <x:v>18</x:v>
      </x:c>
      <x:c r="I25" t="str">
        <x:v>GP</x:v>
      </x:c>
      <x:c r="J25" t="str">
        <x:v>F</x:v>
      </x:c>
      <x:c r="K25" t="n">
        <x:f>--(I25="MS")</x:f>
        <x:v>0</x:v>
      </x:c>
      <x:c r="L25" t="n">
        <x:f>--(J25="M")</x:f>
        <x:v>0</x:v>
      </x:c>
      <x:c r="M25" t="n">
        <x:f>MAX(0,ROUND(B25,0))</x:f>
        <x:v>12</x:v>
      </x:c>
      <x:c r="N25" t="n">
        <x:f>--(M25&gt;0)</x:f>
        <x:v>1</x:v>
      </x:c>
      <x:c r="O25" t="n">
        <x:f>IF(M25&gt;0,M25,"")</x:f>
        <x:v>12</x:v>
      </x:c>
      <x:c r="P25" s="34" t="n">
        <x:f>1/(1+EXP(-(Hurdle_Model!$B$8+Hurdle_Model!$B$9*C25+Hurdle_Model!$B$10*D25+Hurdle_Model!$B$11*E25+Hurdle_Model!$B$12*F25+Hurdle_Model!$B$13*G25+Hurdle_Model!$B$14*H25+Hurdle_Model!$B$15*K25+Hurdle_Model!$B$16*L25)))</x:f>
        <x:v>0.48875189805314534</x:v>
      </x:c>
      <x:c r="Q25" s="34" t="n">
        <x:f>EXP(Hurdle_Model!$E$8+Hurdle_Model!$E$9*C25+Hurdle_Model!$E$10*D25+Hurdle_Model!$E$11*E25+Hurdle_Model!$E$12*F25+Hurdle_Model!$E$13*G25+Hurdle_Model!$E$14*H25+Hurdle_Model!$E$15*K25+Hurdle_Model!$E$16*L25)</x:f>
        <x:v>3.724750985251217</x:v>
      </x:c>
      <x:c r="R25" s="34" t="n">
        <x:f>P25*Q25</x:f>
        <x:v>1.8204791138168555</x:v>
      </x:c>
      <x:c r="S25" s="34" t="n">
        <x:f>M25-R25</x:f>
        <x:v>10.179520886183145</x:v>
      </x:c>
      <x:c r="T25" s="34" t="n">
        <x:f>ABS(S25)</x:f>
        <x:v>10.179520886183145</x:v>
      </x:c>
      <x:c r="U25" s="34" t="n">
        <x:f>S25^2</x:f>
        <x:v>103.62264547223887</x:v>
      </x:c>
    </x:row>
    <x:row r="26">
      <x:c r="A26" t="n">
        <x:v>25</x:v>
      </x:c>
      <x:c r="B26" t="n">
        <x:v>0</x:v>
      </x:c>
      <x:c r="C26" t="n">
        <x:v>16</x:v>
      </x:c>
      <x:c r="D26" t="n">
        <x:v>17</x:v>
      </x:c>
      <x:c r="E26" t="n">
        <x:v>17</x:v>
      </x:c>
      <x:c r="F26" t="n">
        <x:v>4</x:v>
      </x:c>
      <x:c r="G26" t="n">
        <x:v>1</x:v>
      </x:c>
      <x:c r="H26" t="n">
        <x:v>18</x:v>
      </x:c>
      <x:c r="I26" t="str">
        <x:v>GP</x:v>
      </x:c>
      <x:c r="J26" t="str">
        <x:v>F</x:v>
      </x:c>
      <x:c r="K26" t="n">
        <x:f>--(I26="MS")</x:f>
        <x:v>0</x:v>
      </x:c>
      <x:c r="L26" t="n">
        <x:f>--(J26="M")</x:f>
        <x:v>0</x:v>
      </x:c>
      <x:c r="M26" t="n">
        <x:f>MAX(0,ROUND(B26,0))</x:f>
        <x:v>0</x:v>
      </x:c>
      <x:c r="N26" t="n">
        <x:f>--(M26&gt;0)</x:f>
        <x:v>0</x:v>
      </x:c>
      <x:c r="O26" t="str">
        <x:f>IF(M26&gt;0,M26,"")</x:f>
      </x:c>
      <x:c r="P26" s="34" t="n">
        <x:f>1/(1+EXP(-(Hurdle_Model!$B$8+Hurdle_Model!$B$9*C26+Hurdle_Model!$B$10*D26+Hurdle_Model!$B$11*E26+Hurdle_Model!$B$12*F26+Hurdle_Model!$B$13*G26+Hurdle_Model!$B$14*H26+Hurdle_Model!$B$15*K26+Hurdle_Model!$B$16*L26)))</x:f>
        <x:v>0.45512110762641994</x:v>
      </x:c>
      <x:c r="Q26" s="34" t="n">
        <x:f>EXP(Hurdle_Model!$E$8+Hurdle_Model!$E$9*C26+Hurdle_Model!$E$10*D26+Hurdle_Model!$E$11*E26+Hurdle_Model!$E$12*F26+Hurdle_Model!$E$13*G26+Hurdle_Model!$E$14*H26+Hurdle_Model!$E$15*K26+Hurdle_Model!$E$16*L26)</x:f>
        <x:v>3.3871877336213347</x:v>
      </x:c>
      <x:c r="R26" s="34" t="n">
        <x:f>P26*Q26</x:f>
        <x:v>1.5415806330643649</x:v>
      </x:c>
      <x:c r="S26" s="34" t="n">
        <x:f>M26-R26</x:f>
        <x:v>-1.5415806330643649</x:v>
      </x:c>
      <x:c r="T26" s="34" t="n">
        <x:f>ABS(S26)</x:f>
        <x:v>1.5415806330643649</x:v>
      </x:c>
      <x:c r="U26" s="34" t="n">
        <x:f>S26^2</x:f>
        <x:v>2.376470848239128</x:v>
      </x:c>
    </x:row>
    <x:row r="27">
      <x:c r="A27" t="n">
        <x:v>26</x:v>
      </x:c>
      <x:c r="B27" t="n">
        <x:v>0</x:v>
      </x:c>
      <x:c r="C27" t="n">
        <x:v>12</x:v>
      </x:c>
      <x:c r="D27" t="n">
        <x:v>12</x:v>
      </x:c>
      <x:c r="E27" t="n">
        <x:v>10</x:v>
      </x:c>
      <x:c r="F27" t="n">
        <x:v>2</x:v>
      </x:c>
      <x:c r="G27" t="n">
        <x:v>0</x:v>
      </x:c>
      <x:c r="H27" t="n">
        <x:v>16</x:v>
      </x:c>
      <x:c r="I27" t="str">
        <x:v>MS</x:v>
      </x:c>
      <x:c r="J27" t="str">
        <x:v>F</x:v>
      </x:c>
      <x:c r="K27" t="n">
        <x:f>--(I27="MS")</x:f>
        <x:v>1</x:v>
      </x:c>
      <x:c r="L27" t="n">
        <x:f>--(J27="M")</x:f>
        <x:v>0</x:v>
      </x:c>
      <x:c r="M27" t="n">
        <x:f>MAX(0,ROUND(B27,0))</x:f>
        <x:v>0</x:v>
      </x:c>
      <x:c r="N27" t="n">
        <x:f>--(M27&gt;0)</x:f>
        <x:v>0</x:v>
      </x:c>
      <x:c r="O27" t="str">
        <x:f>IF(M27&gt;0,M27,"")</x:f>
      </x:c>
      <x:c r="P27" s="34" t="n">
        <x:f>1/(1+EXP(-(Hurdle_Model!$B$8+Hurdle_Model!$B$9*C27+Hurdle_Model!$B$10*D27+Hurdle_Model!$B$11*E27+Hurdle_Model!$B$12*F27+Hurdle_Model!$B$13*G27+Hurdle_Model!$B$14*H27+Hurdle_Model!$B$15*K27+Hurdle_Model!$B$16*L27)))</x:f>
        <x:v>0.43045377606077095</x:v>
      </x:c>
      <x:c r="Q27" s="34" t="n">
        <x:f>EXP(Hurdle_Model!$E$8+Hurdle_Model!$E$9*C27+Hurdle_Model!$E$10*D27+Hurdle_Model!$E$11*E27+Hurdle_Model!$E$12*F27+Hurdle_Model!$E$13*G27+Hurdle_Model!$E$14*H27+Hurdle_Model!$E$15*K27+Hurdle_Model!$E$16*L27)</x:f>
        <x:v>3.8574255306969745</x:v>
      </x:c>
      <x:c r="R27" s="34" t="n">
        <x:f>P27*Q27</x:f>
        <x:v>1.660443385561736</x:v>
      </x:c>
      <x:c r="S27" s="34" t="n">
        <x:f>M27-R27</x:f>
        <x:v>-1.660443385561736</x:v>
      </x:c>
      <x:c r="T27" s="34" t="n">
        <x:f>ABS(S27)</x:f>
        <x:v>1.660443385561736</x:v>
      </x:c>
      <x:c r="U27" s="34" t="n">
        <x:f>S27^2</x:f>
        <x:v>2.75707223665572</x:v>
      </x:c>
    </x:row>
    <x:row r="28">
      <x:c r="A28" t="n">
        <x:v>27</x:v>
      </x:c>
      <x:c r="B28" t="n">
        <x:v>4</x:v>
      </x:c>
      <x:c r="C28" t="n">
        <x:v>8</x:v>
      </x:c>
      <x:c r="D28" t="n">
        <x:v>8</x:v>
      </x:c>
      <x:c r="E28" t="n">
        <x:v>9</x:v>
      </x:c>
      <x:c r="F28" t="n">
        <x:v>2</x:v>
      </x:c>
      <x:c r="G28" t="n">
        <x:v>0</x:v>
      </x:c>
      <x:c r="H28" t="n">
        <x:v>18</x:v>
      </x:c>
      <x:c r="I28" t="str">
        <x:v>GP</x:v>
      </x:c>
      <x:c r="J28" t="str">
        <x:v>F</x:v>
      </x:c>
      <x:c r="K28" t="n">
        <x:f>--(I28="MS")</x:f>
        <x:v>0</x:v>
      </x:c>
      <x:c r="L28" t="n">
        <x:f>--(J28="M")</x:f>
        <x:v>0</x:v>
      </x:c>
      <x:c r="M28" t="n">
        <x:f>MAX(0,ROUND(B28,0))</x:f>
        <x:v>4</x:v>
      </x:c>
      <x:c r="N28" t="n">
        <x:f>--(M28&gt;0)</x:f>
        <x:v>1</x:v>
      </x:c>
      <x:c r="O28" t="n">
        <x:f>IF(M28&gt;0,M28,"")</x:f>
        <x:v>4</x:v>
      </x:c>
      <x:c r="P28" s="34" t="n">
        <x:f>1/(1+EXP(-(Hurdle_Model!$B$8+Hurdle_Model!$B$9*C28+Hurdle_Model!$B$10*D28+Hurdle_Model!$B$11*E28+Hurdle_Model!$B$12*F28+Hurdle_Model!$B$13*G28+Hurdle_Model!$B$14*H28+Hurdle_Model!$B$15*K28+Hurdle_Model!$B$16*L28)))</x:f>
        <x:v>0.3566348543055984</x:v>
      </x:c>
      <x:c r="Q28" s="34" t="n">
        <x:f>EXP(Hurdle_Model!$E$8+Hurdle_Model!$E$9*C28+Hurdle_Model!$E$10*D28+Hurdle_Model!$E$11*E28+Hurdle_Model!$E$12*F28+Hurdle_Model!$E$13*G28+Hurdle_Model!$E$14*H28+Hurdle_Model!$E$15*K28+Hurdle_Model!$E$16*L28)</x:f>
        <x:v>3.994825904816632</x:v>
      </x:c>
      <x:c r="R28" s="34" t="n">
        <x:f>P28*Q28</x:f>
        <x:v>1.4246941545405098</x:v>
      </x:c>
      <x:c r="S28" s="34" t="n">
        <x:f>M28-R28</x:f>
        <x:v>2.57530584545949</x:v>
      </x:c>
      <x:c r="T28" s="34" t="n">
        <x:f>ABS(S28)</x:f>
        <x:v>2.57530584545949</x:v>
      </x:c>
      <x:c r="U28" s="34" t="n">
        <x:f>S28^2</x:f>
        <x:v>6.632200197657819</x:v>
      </x:c>
    </x:row>
    <x:row r="29">
      <x:c r="A29" t="n">
        <x:v>28</x:v>
      </x:c>
      <x:c r="B29" t="n">
        <x:v>10</x:v>
      </x:c>
      <x:c r="C29" t="n">
        <x:v>14</x:v>
      </x:c>
      <x:c r="D29" t="n">
        <x:v>12</x:v>
      </x:c>
      <x:c r="E29" t="n">
        <x:v>10</x:v>
      </x:c>
      <x:c r="F29" t="n">
        <x:v>2</x:v>
      </x:c>
      <x:c r="G29" t="n">
        <x:v>0</x:v>
      </x:c>
      <x:c r="H29" t="n">
        <x:v>18</x:v>
      </x:c>
      <x:c r="I29" t="str">
        <x:v>MS</x:v>
      </x:c>
      <x:c r="J29" t="str">
        <x:v>M</x:v>
      </x:c>
      <x:c r="K29" t="n">
        <x:f>--(I29="MS")</x:f>
        <x:v>1</x:v>
      </x:c>
      <x:c r="L29" t="n">
        <x:f>--(J29="M")</x:f>
        <x:v>1</x:v>
      </x:c>
      <x:c r="M29" t="n">
        <x:f>MAX(0,ROUND(B29,0))</x:f>
        <x:v>10</x:v>
      </x:c>
      <x:c r="N29" t="n">
        <x:f>--(M29&gt;0)</x:f>
        <x:v>1</x:v>
      </x:c>
      <x:c r="O29" t="n">
        <x:f>IF(M29&gt;0,M29,"")</x:f>
        <x:v>10</x:v>
      </x:c>
      <x:c r="P29" s="34" t="n">
        <x:f>1/(1+EXP(-(Hurdle_Model!$B$8+Hurdle_Model!$B$9*C29+Hurdle_Model!$B$10*D29+Hurdle_Model!$B$11*E29+Hurdle_Model!$B$12*F29+Hurdle_Model!$B$13*G29+Hurdle_Model!$B$14*H29+Hurdle_Model!$B$15*K29+Hurdle_Model!$B$16*L29)))</x:f>
        <x:v>0.4850044983805899</x:v>
      </x:c>
      <x:c r="Q29" s="34" t="n">
        <x:f>EXP(Hurdle_Model!$E$8+Hurdle_Model!$E$9*C29+Hurdle_Model!$E$10*D29+Hurdle_Model!$E$11*E29+Hurdle_Model!$E$12*F29+Hurdle_Model!$E$13*G29+Hurdle_Model!$E$14*H29+Hurdle_Model!$E$15*K29+Hurdle_Model!$E$16*L29)</x:f>
        <x:v>4.349235141062742</x:v>
      </x:c>
      <x:c r="R29" s="34" t="n">
        <x:f>P29*Q29</x:f>
        <x:v>2.1093986079303693</x:v>
      </x:c>
      <x:c r="S29" s="34" t="n">
        <x:f>M29-R29</x:f>
        <x:v>7.89060139206963</x:v>
      </x:c>
      <x:c r="T29" s="34" t="n">
        <x:f>ABS(S29)</x:f>
        <x:v>7.89060139206963</x:v>
      </x:c>
      <x:c r="U29" s="34" t="n">
        <x:f>S29^2</x:f>
        <x:v>62.261590328531184</x:v>
      </x:c>
    </x:row>
    <x:row r="30">
      <x:c r="A30" t="n">
        <x:v>29</x:v>
      </x:c>
      <x:c r="B30" t="n">
        <x:v>1</x:v>
      </x:c>
      <x:c r="C30" t="n">
        <x:v>12</x:v>
      </x:c>
      <x:c r="D30" t="n">
        <x:v>10</x:v>
      </x:c>
      <x:c r="E30" t="n">
        <x:v>9</x:v>
      </x:c>
      <x:c r="F30" t="n">
        <x:v>4</x:v>
      </x:c>
      <x:c r="G30" t="n">
        <x:v>0</x:v>
      </x:c>
      <x:c r="H30" t="n">
        <x:v>18</x:v>
      </x:c>
      <x:c r="I30" t="str">
        <x:v>MS</x:v>
      </x:c>
      <x:c r="J30" t="str">
        <x:v>M</x:v>
      </x:c>
      <x:c r="K30" t="n">
        <x:f>--(I30="MS")</x:f>
        <x:v>1</x:v>
      </x:c>
      <x:c r="L30" t="n">
        <x:f>--(J30="M")</x:f>
        <x:v>1</x:v>
      </x:c>
      <x:c r="M30" t="n">
        <x:f>MAX(0,ROUND(B30,0))</x:f>
        <x:v>1</x:v>
      </x:c>
      <x:c r="N30" t="n">
        <x:f>--(M30&gt;0)</x:f>
        <x:v>1</x:v>
      </x:c>
      <x:c r="O30" t="n">
        <x:f>IF(M30&gt;0,M30,"")</x:f>
        <x:v>1</x:v>
      </x:c>
      <x:c r="P30" s="34" t="n">
        <x:f>1/(1+EXP(-(Hurdle_Model!$B$8+Hurdle_Model!$B$9*C30+Hurdle_Model!$B$10*D30+Hurdle_Model!$B$11*E30+Hurdle_Model!$B$12*F30+Hurdle_Model!$B$13*G30+Hurdle_Model!$B$14*H30+Hurdle_Model!$B$15*K30+Hurdle_Model!$B$16*L30)))</x:f>
        <x:v>0.43045377606077095</x:v>
      </x:c>
      <x:c r="Q30" s="34" t="n">
        <x:f>EXP(Hurdle_Model!$E$8+Hurdle_Model!$E$9*C30+Hurdle_Model!$E$10*D30+Hurdle_Model!$E$11*E30+Hurdle_Model!$E$12*F30+Hurdle_Model!$E$13*G30+Hurdle_Model!$E$14*H30+Hurdle_Model!$E$15*K30+Hurdle_Model!$E$16*L30)</x:f>
        <x:v>4.116486465973261</x:v>
      </x:c>
      <x:c r="R30" s="34" t="n">
        <x:f>P30*Q30</x:f>
        <x:v>1.7719571433812484</x:v>
      </x:c>
      <x:c r="S30" s="34" t="n">
        <x:f>M30-R30</x:f>
        <x:v>-0.7719571433812484</x:v>
      </x:c>
      <x:c r="T30" s="34" t="n">
        <x:f>ABS(S30)</x:f>
        <x:v>0.7719571433812484</x:v>
      </x:c>
      <x:c r="U30" s="34" t="n">
        <x:f>S30^2</x:f>
        <x:v>0.5959178312173373</x:v>
      </x:c>
    </x:row>
    <x:row r="31">
      <x:c r="A31" t="n">
        <x:v>30</x:v>
      </x:c>
      <x:c r="B31" t="n">
        <x:v>2</x:v>
      </x:c>
      <x:c r="C31" t="n">
        <x:v>12</x:v>
      </x:c>
      <x:c r="D31" t="n">
        <x:v>14</x:v>
      </x:c>
      <x:c r="E31" t="n">
        <x:v>15</x:v>
      </x:c>
      <x:c r="F31" t="n">
        <x:v>2</x:v>
      </x:c>
      <x:c r="G31" t="n">
        <x:v>0</x:v>
      </x:c>
      <x:c r="H31" t="n">
        <x:v>17</x:v>
      </x:c>
      <x:c r="I31" t="str">
        <x:v>GP</x:v>
      </x:c>
      <x:c r="J31" t="str">
        <x:v>F</x:v>
      </x:c>
      <x:c r="K31" t="n">
        <x:f>--(I31="MS")</x:f>
        <x:v>0</x:v>
      </x:c>
      <x:c r="L31" t="n">
        <x:f>--(J31="M")</x:f>
        <x:v>0</x:v>
      </x:c>
      <x:c r="M31" t="n">
        <x:f>MAX(0,ROUND(B31,0))</x:f>
        <x:v>2</x:v>
      </x:c>
      <x:c r="N31" t="n">
        <x:f>--(M31&gt;0)</x:f>
        <x:v>1</x:v>
      </x:c>
      <x:c r="O31" t="n">
        <x:f>IF(M31&gt;0,M31,"")</x:f>
        <x:v>2</x:v>
      </x:c>
      <x:c r="P31" s="34" t="n">
        <x:f>1/(1+EXP(-(Hurdle_Model!$B$8+Hurdle_Model!$B$9*C31+Hurdle_Model!$B$10*D31+Hurdle_Model!$B$11*E31+Hurdle_Model!$B$12*F31+Hurdle_Model!$B$13*G31+Hurdle_Model!$B$14*H31+Hurdle_Model!$B$15*K31+Hurdle_Model!$B$16*L31)))</x:f>
        <x:v>0.37636637170177395</x:v>
      </x:c>
      <x:c r="Q31" s="34" t="n">
        <x:f>EXP(Hurdle_Model!$E$8+Hurdle_Model!$E$9*C31+Hurdle_Model!$E$10*D31+Hurdle_Model!$E$11*E31+Hurdle_Model!$E$12*F31+Hurdle_Model!$E$13*G31+Hurdle_Model!$E$14*H31+Hurdle_Model!$E$15*K31+Hurdle_Model!$E$16*L31)</x:f>
        <x:v>3.3035577705016714</x:v>
      </x:c>
      <x:c r="R31" s="34" t="n">
        <x:f>P31*Q31</x:f>
        <x:v>1.2433480517909157</x:v>
      </x:c>
      <x:c r="S31" s="34" t="n">
        <x:f>M31-R31</x:f>
        <x:v>0.7566519482090843</x:v>
      </x:c>
      <x:c r="T31" s="34" t="n">
        <x:f>ABS(S31)</x:f>
        <x:v>0.7566519482090843</x:v>
      </x:c>
      <x:c r="U31" s="34" t="n">
        <x:f>S31^2</x:f>
        <x:v>0.5725221707286028</x:v>
      </x:c>
    </x:row>
    <x:row r="32">
      <x:c r="A32" t="n">
        <x:v>31</x:v>
      </x:c>
      <x:c r="B32" t="n">
        <x:v>8</x:v>
      </x:c>
      <x:c r="C32" t="n">
        <x:v>17</x:v>
      </x:c>
      <x:c r="D32" t="n">
        <x:v>19</x:v>
      </x:c>
      <x:c r="E32" t="n">
        <x:v>17</x:v>
      </x:c>
      <x:c r="F32" t="n">
        <x:v>3</x:v>
      </x:c>
      <x:c r="G32" t="n">
        <x:v>0</x:v>
      </x:c>
      <x:c r="H32" t="n">
        <x:v>15</x:v>
      </x:c>
      <x:c r="I32" t="str">
        <x:v>MS</x:v>
      </x:c>
      <x:c r="J32" t="str">
        <x:v>F</x:v>
      </x:c>
      <x:c r="K32" t="n">
        <x:f>--(I32="MS")</x:f>
        <x:v>1</x:v>
      </x:c>
      <x:c r="L32" t="n">
        <x:f>--(J32="M")</x:f>
        <x:v>0</x:v>
      </x:c>
      <x:c r="M32" t="n">
        <x:f>MAX(0,ROUND(B32,0))</x:f>
        <x:v>8</x:v>
      </x:c>
      <x:c r="N32" t="n">
        <x:f>--(M32&gt;0)</x:f>
        <x:v>1</x:v>
      </x:c>
      <x:c r="O32" t="n">
        <x:f>IF(M32&gt;0,M32,"")</x:f>
        <x:v>8</x:v>
      </x:c>
      <x:c r="P32" s="34" t="n">
        <x:f>1/(1+EXP(-(Hurdle_Model!$B$8+Hurdle_Model!$B$9*C32+Hurdle_Model!$B$10*D32+Hurdle_Model!$B$11*E32+Hurdle_Model!$B$12*F32+Hurdle_Model!$B$13*G32+Hurdle_Model!$B$14*H32+Hurdle_Model!$B$15*K32+Hurdle_Model!$B$16*L32)))</x:f>
        <x:v>0.43782349911420193</x:v>
      </x:c>
      <x:c r="Q32" s="34" t="n">
        <x:f>EXP(Hurdle_Model!$E$8+Hurdle_Model!$E$9*C32+Hurdle_Model!$E$10*D32+Hurdle_Model!$E$11*E32+Hurdle_Model!$E$12*F32+Hurdle_Model!$E$13*G32+Hurdle_Model!$E$14*H32+Hurdle_Model!$E$15*K32+Hurdle_Model!$E$16*L32)</x:f>
        <x:v>2.944679551065524</x:v>
      </x:c>
      <x:c r="R32" s="34" t="n">
        <x:f>P32*Q32</x:f>
        <x:v>1.289249904817545</x:v>
      </x:c>
      <x:c r="S32" s="34" t="n">
        <x:f>M32-R32</x:f>
        <x:v>6.710750095182455</x:v>
      </x:c>
      <x:c r="T32" s="34" t="n">
        <x:f>ABS(S32)</x:f>
        <x:v>6.710750095182455</x:v>
      </x:c>
      <x:c r="U32" s="34" t="n">
        <x:f>S32^2</x:f>
        <x:v>45.03416683999133</x:v>
      </x:c>
    </x:row>
    <x:row r="33">
      <x:c r="A33" t="n">
        <x:v>32</x:v>
      </x:c>
      <x:c r="B33" t="n">
        <x:v>0</x:v>
      </x:c>
      <x:c r="C33" t="n">
        <x:v>14</x:v>
      </x:c>
      <x:c r="D33" t="n">
        <x:v>12</x:v>
      </x:c>
      <x:c r="E33" t="n">
        <x:v>11</x:v>
      </x:c>
      <x:c r="F33" t="n">
        <x:v>1</x:v>
      </x:c>
      <x:c r="G33" t="n">
        <x:v>1</x:v>
      </x:c>
      <x:c r="H33" t="n">
        <x:v>15</x:v>
      </x:c>
      <x:c r="I33" t="str">
        <x:v>GP</x:v>
      </x:c>
      <x:c r="J33" t="str">
        <x:v>M</x:v>
      </x:c>
      <x:c r="K33" t="n">
        <x:f>--(I33="MS")</x:f>
        <x:v>0</x:v>
      </x:c>
      <x:c r="L33" t="n">
        <x:f>--(J33="M")</x:f>
        <x:v>1</x:v>
      </x:c>
      <x:c r="M33" t="n">
        <x:f>MAX(0,ROUND(B33,0))</x:f>
        <x:v>0</x:v>
      </x:c>
      <x:c r="N33" t="n">
        <x:f>--(M33&gt;0)</x:f>
        <x:v>0</x:v>
      </x:c>
      <x:c r="O33" t="str">
        <x:f>IF(M33&gt;0,M33,"")</x:f>
      </x:c>
      <x:c r="P33" s="34" t="n">
        <x:f>1/(1+EXP(-(Hurdle_Model!$B$8+Hurdle_Model!$B$9*C33+Hurdle_Model!$B$10*D33+Hurdle_Model!$B$11*E33+Hurdle_Model!$B$12*F33+Hurdle_Model!$B$13*G33+Hurdle_Model!$B$14*H33+Hurdle_Model!$B$15*K33+Hurdle_Model!$B$16*L33)))</x:f>
        <x:v>0.5012499973958399</x:v>
      </x:c>
      <x:c r="Q33" s="34" t="n">
        <x:f>EXP(Hurdle_Model!$E$8+Hurdle_Model!$E$9*C33+Hurdle_Model!$E$10*D33+Hurdle_Model!$E$11*E33+Hurdle_Model!$E$12*F33+Hurdle_Model!$E$13*G33+Hurdle_Model!$E$14*H33+Hurdle_Model!$E$15*K33+Hurdle_Model!$E$16*L33)</x:f>
        <x:v>4.459336552847825</x:v>
      </x:c>
      <x:c r="R33" s="34" t="n">
        <x:f>P33*Q33</x:f>
        <x:v>2.235242435502146</x:v>
      </x:c>
      <x:c r="S33" s="34" t="n">
        <x:f>M33-R33</x:f>
        <x:v>-2.235242435502146</x:v>
      </x:c>
      <x:c r="T33" s="34" t="n">
        <x:f>ABS(S33)</x:f>
        <x:v>2.235242435502146</x:v>
      </x:c>
      <x:c r="U33" s="34" t="n">
        <x:f>S33^2</x:f>
        <x:v>4.996308745469564</x:v>
      </x:c>
    </x:row>
    <x:row r="34">
      <x:c r="A34" t="n">
        <x:v>33</x:v>
      </x:c>
      <x:c r="B34" t="n">
        <x:v>0</x:v>
      </x:c>
      <x:c r="C34" t="n">
        <x:v>15</x:v>
      </x:c>
      <x:c r="D34" t="n">
        <x:v>14</x:v>
      </x:c>
      <x:c r="E34" t="n">
        <x:v>16</x:v>
      </x:c>
      <x:c r="F34" t="n">
        <x:v>1</x:v>
      </x:c>
      <x:c r="G34" t="n">
        <x:v>1</x:v>
      </x:c>
      <x:c r="H34" t="n">
        <x:v>15</x:v>
      </x:c>
      <x:c r="I34" t="str">
        <x:v>MS</x:v>
      </x:c>
      <x:c r="J34" t="str">
        <x:v>M</x:v>
      </x:c>
      <x:c r="K34" t="n">
        <x:f>--(I34="MS")</x:f>
        <x:v>1</x:v>
      </x:c>
      <x:c r="L34" t="n">
        <x:f>--(J34="M")</x:f>
        <x:v>1</x:v>
      </x:c>
      <x:c r="M34" t="n">
        <x:f>MAX(0,ROUND(B34,0))</x:f>
        <x:v>0</x:v>
      </x:c>
      <x:c r="N34" t="n">
        <x:f>--(M34&gt;0)</x:f>
        <x:v>0</x:v>
      </x:c>
      <x:c r="O34" t="str">
        <x:f>IF(M34&gt;0,M34,"")</x:f>
      </x:c>
      <x:c r="P34" s="34" t="n">
        <x:f>1/(1+EXP(-(Hurdle_Model!$B$8+Hurdle_Model!$B$9*C34+Hurdle_Model!$B$10*D34+Hurdle_Model!$B$11*E34+Hurdle_Model!$B$12*F34+Hurdle_Model!$B$13*G34+Hurdle_Model!$B$14*H34+Hurdle_Model!$B$15*K34+Hurdle_Model!$B$16*L34)))</x:f>
        <x:v>0.5646362918030292</x:v>
      </x:c>
      <x:c r="Q34" s="34" t="n">
        <x:f>EXP(Hurdle_Model!$E$8+Hurdle_Model!$E$9*C34+Hurdle_Model!$E$10*D34+Hurdle_Model!$E$11*E34+Hurdle_Model!$E$12*F34+Hurdle_Model!$E$13*G34+Hurdle_Model!$E$14*H34+Hurdle_Model!$E$15*K34+Hurdle_Model!$E$16*L34)</x:f>
        <x:v>4.4816890703380645</x:v>
      </x:c>
      <x:c r="R34" s="34" t="n">
        <x:f>P34*Q34</x:f>
        <x:v>2.5305242976898503</x:v>
      </x:c>
      <x:c r="S34" s="34" t="n">
        <x:f>M34-R34</x:f>
        <x:v>-2.5305242976898503</x:v>
      </x:c>
      <x:c r="T34" s="34" t="n">
        <x:f>ABS(S34)</x:f>
        <x:v>2.5305242976898503</x:v>
      </x:c>
      <x:c r="U34" s="34" t="n">
        <x:f>S34^2</x:f>
        <x:v>6.4035532211987105</x:v>
      </x:c>
    </x:row>
    <x:row r="35">
      <x:c r="A35" t="n">
        <x:v>34</x:v>
      </x:c>
      <x:c r="B35" t="n">
        <x:v>2</x:v>
      </x:c>
      <x:c r="C35" t="n">
        <x:v>9</x:v>
      </x:c>
      <x:c r="D35" t="n">
        <x:v>9</x:v>
      </x:c>
      <x:c r="E35" t="n">
        <x:v>8</x:v>
      </x:c>
      <x:c r="F35" t="n">
        <x:v>3</x:v>
      </x:c>
      <x:c r="G35" t="n">
        <x:v>1</x:v>
      </x:c>
      <x:c r="H35" t="n">
        <x:v>16</x:v>
      </x:c>
      <x:c r="I35" t="str">
        <x:v>MS</x:v>
      </x:c>
      <x:c r="J35" t="str">
        <x:v>M</x:v>
      </x:c>
      <x:c r="K35" t="n">
        <x:f>--(I35="MS")</x:f>
        <x:v>1</x:v>
      </x:c>
      <x:c r="L35" t="n">
        <x:f>--(J35="M")</x:f>
        <x:v>1</x:v>
      </x:c>
      <x:c r="M35" t="n">
        <x:f>MAX(0,ROUND(B35,0))</x:f>
        <x:v>2</x:v>
      </x:c>
      <x:c r="N35" t="n">
        <x:f>--(M35&gt;0)</x:f>
        <x:v>1</x:v>
      </x:c>
      <x:c r="O35" t="n">
        <x:f>IF(M35&gt;0,M35,"")</x:f>
        <x:v>2</x:v>
      </x:c>
      <x:c r="P35" s="34" t="n">
        <x:f>1/(1+EXP(-(Hurdle_Model!$B$8+Hurdle_Model!$B$9*C35+Hurdle_Model!$B$10*D35+Hurdle_Model!$B$11*E35+Hurdle_Model!$B$12*F35+Hurdle_Model!$B$13*G35+Hurdle_Model!$B$14*H35+Hurdle_Model!$B$15*K35+Hurdle_Model!$B$16*L35)))</x:f>
        <x:v>0.5062496744995104</x:v>
      </x:c>
      <x:c r="Q35" s="34" t="n">
        <x:f>EXP(Hurdle_Model!$E$8+Hurdle_Model!$E$9*C35+Hurdle_Model!$E$10*D35+Hurdle_Model!$E$11*E35+Hurdle_Model!$E$12*F35+Hurdle_Model!$E$13*G35+Hurdle_Model!$E$14*H35+Hurdle_Model!$E$15*K35+Hurdle_Model!$E$16*L35)</x:f>
        <x:v>5.129457997027161</x:v>
      </x:c>
      <x:c r="R35" s="34" t="n">
        <x:f>P35*Q35</x:f>
        <x:v>2.596786441353911</x:v>
      </x:c>
      <x:c r="S35" s="34" t="n">
        <x:f>M35-R35</x:f>
        <x:v>-0.596786441353911</x:v>
      </x:c>
      <x:c r="T35" s="34" t="n">
        <x:f>ABS(S35)</x:f>
        <x:v>0.596786441353911</x:v>
      </x:c>
      <x:c r="U35" s="34" t="n">
        <x:f>S35^2</x:f>
        <x:v>0.35615405658386506</x:v>
      </x:c>
    </x:row>
    <x:row r="36">
      <x:c r="A36" t="n">
        <x:v>35</x:v>
      </x:c>
      <x:c r="B36" t="n">
        <x:v>3</x:v>
      </x:c>
      <x:c r="C36" t="n">
        <x:v>18</x:v>
      </x:c>
      <x:c r="D36" t="n">
        <x:v>16</x:v>
      </x:c>
      <x:c r="E36" t="n">
        <x:v>14</x:v>
      </x:c>
      <x:c r="F36" t="n">
        <x:v>4</x:v>
      </x:c>
      <x:c r="G36" t="n">
        <x:v>1</x:v>
      </x:c>
      <x:c r="H36" t="n">
        <x:v>19</x:v>
      </x:c>
      <x:c r="I36" t="str">
        <x:v>GP</x:v>
      </x:c>
      <x:c r="J36" t="str">
        <x:v>F</x:v>
      </x:c>
      <x:c r="K36" t="n">
        <x:f>--(I36="MS")</x:f>
        <x:v>0</x:v>
      </x:c>
      <x:c r="L36" t="n">
        <x:f>--(J36="M")</x:f>
        <x:v>0</x:v>
      </x:c>
      <x:c r="M36" t="n">
        <x:f>MAX(0,ROUND(B36,0))</x:f>
        <x:v>3</x:v>
      </x:c>
      <x:c r="N36" t="n">
        <x:f>--(M36&gt;0)</x:f>
        <x:v>1</x:v>
      </x:c>
      <x:c r="O36" t="n">
        <x:f>IF(M36&gt;0,M36,"")</x:f>
        <x:v>3</x:v>
      </x:c>
      <x:c r="P36" s="34" t="n">
        <x:f>1/(1+EXP(-(Hurdle_Model!$B$8+Hurdle_Model!$B$9*C36+Hurdle_Model!$B$10*D36+Hurdle_Model!$B$11*E36+Hurdle_Model!$B$12*F36+Hurdle_Model!$B$13*G36+Hurdle_Model!$B$14*H36+Hurdle_Model!$B$15*K36+Hurdle_Model!$B$16*L36)))</x:f>
        <x:v>0.4737740906279313</x:v>
      </x:c>
      <x:c r="Q36" s="34" t="n">
        <x:f>EXP(Hurdle_Model!$E$8+Hurdle_Model!$E$9*C36+Hurdle_Model!$E$10*D36+Hurdle_Model!$E$11*E36+Hurdle_Model!$E$12*F36+Hurdle_Model!$E$13*G36+Hurdle_Model!$E$14*H36+Hurdle_Model!$E$15*K36+Hurdle_Model!$E$16*L36)</x:f>
        <x:v>3.596639725569281</x:v>
      </x:c>
      <x:c r="R36" s="34" t="n">
        <x:f>P36*Q36</x:f>
        <x:v>1.7039947152978785</x:v>
      </x:c>
      <x:c r="S36" s="34" t="n">
        <x:f>M36-R36</x:f>
        <x:v>1.2960052847021215</x:v>
      </x:c>
      <x:c r="T36" s="34" t="n">
        <x:f>ABS(S36)</x:f>
        <x:v>1.2960052847021215</x:v>
      </x:c>
      <x:c r="U36" s="34" t="n">
        <x:f>S36^2</x:f>
        <x:v>1.679629697975827</x:v>
      </x:c>
    </x:row>
    <x:row r="37">
      <x:c r="A37" t="n">
        <x:v>36</x:v>
      </x:c>
      <x:c r="B37" t="n">
        <x:v>6</x:v>
      </x:c>
      <x:c r="C37" t="n">
        <x:v>9</x:v>
      </x:c>
      <x:c r="D37" t="n">
        <x:v>11</x:v>
      </x:c>
      <x:c r="E37" t="n">
        <x:v>11</x:v>
      </x:c>
      <x:c r="F37" t="n">
        <x:v>2</x:v>
      </x:c>
      <x:c r="G37" t="n">
        <x:v>0</x:v>
      </x:c>
      <x:c r="H37" t="n">
        <x:v>15</x:v>
      </x:c>
      <x:c r="I37" t="str">
        <x:v>GP</x:v>
      </x:c>
      <x:c r="J37" t="str">
        <x:v>M</x:v>
      </x:c>
      <x:c r="K37" t="n">
        <x:f>--(I37="MS")</x:f>
        <x:v>0</x:v>
      </x:c>
      <x:c r="L37" t="n">
        <x:f>--(J37="M")</x:f>
        <x:v>1</x:v>
      </x:c>
      <x:c r="M37" t="n">
        <x:f>MAX(0,ROUND(B37,0))</x:f>
        <x:v>6</x:v>
      </x:c>
      <x:c r="N37" t="n">
        <x:f>--(M37&gt;0)</x:f>
        <x:v>1</x:v>
      </x:c>
      <x:c r="O37" t="n">
        <x:f>IF(M37&gt;0,M37,"")</x:f>
        <x:v>6</x:v>
      </x:c>
      <x:c r="P37" s="34" t="n">
        <x:f>1/(1+EXP(-(Hurdle_Model!$B$8+Hurdle_Model!$B$9*C37+Hurdle_Model!$B$10*D37+Hurdle_Model!$B$11*E37+Hurdle_Model!$B$12*F37+Hurdle_Model!$B$13*G37+Hurdle_Model!$B$14*H37+Hurdle_Model!$B$15*K37+Hurdle_Model!$B$16*L37)))</x:f>
        <x:v>0.3728522336868044</x:v>
      </x:c>
      <x:c r="Q37" s="34" t="n">
        <x:f>EXP(Hurdle_Model!$E$8+Hurdle_Model!$E$9*C37+Hurdle_Model!$E$10*D37+Hurdle_Model!$E$11*E37+Hurdle_Model!$E$12*F37+Hurdle_Model!$E$13*G37+Hurdle_Model!$E$14*H37+Hurdle_Model!$E$15*K37+Hurdle_Model!$E$16*L37)</x:f>
        <x:v>3.7434213772608618</x:v>
      </x:c>
      <x:c r="R37" s="34" t="n">
        <x:f>P37*Q37</x:f>
        <x:v>1.3957430221426461</x:v>
      </x:c>
      <x:c r="S37" s="34" t="n">
        <x:f>M37-R37</x:f>
        <x:v>4.604256977857354</x:v>
      </x:c>
      <x:c r="T37" s="34" t="n">
        <x:f>ABS(S37)</x:f>
        <x:v>4.604256977857354</x:v>
      </x:c>
      <x:c r="U37" s="34" t="n">
        <x:f>S37^2</x:f>
        <x:v>21.199182318148132</x:v>
      </x:c>
    </x:row>
    <x:row r="38">
      <x:c r="A38" t="n">
        <x:v>37</x:v>
      </x:c>
      <x:c r="B38" t="n">
        <x:v>2</x:v>
      </x:c>
      <x:c r="C38" t="n">
        <x:v>8</x:v>
      </x:c>
      <x:c r="D38" t="n">
        <x:v>9</x:v>
      </x:c>
      <x:c r="E38" t="n">
        <x:v>11</x:v>
      </x:c>
      <x:c r="F38" t="n">
        <x:v>3</x:v>
      </x:c>
      <x:c r="G38" t="n">
        <x:v>1</x:v>
      </x:c>
      <x:c r="H38" t="n">
        <x:v>19</x:v>
      </x:c>
      <x:c r="I38" t="str">
        <x:v>GP</x:v>
      </x:c>
      <x:c r="J38" t="str">
        <x:v>M</x:v>
      </x:c>
      <x:c r="K38" t="n">
        <x:f>--(I38="MS")</x:f>
        <x:v>0</x:v>
      </x:c>
      <x:c r="L38" t="n">
        <x:f>--(J38="M")</x:f>
        <x:v>1</x:v>
      </x:c>
      <x:c r="M38" t="n">
        <x:f>MAX(0,ROUND(B38,0))</x:f>
        <x:v>2</x:v>
      </x:c>
      <x:c r="N38" t="n">
        <x:f>--(M38&gt;0)</x:f>
        <x:v>1</x:v>
      </x:c>
      <x:c r="O38" t="n">
        <x:f>IF(M38&gt;0,M38,"")</x:f>
        <x:v>2</x:v>
      </x:c>
      <x:c r="P38" s="34" t="n">
        <x:f>1/(1+EXP(-(Hurdle_Model!$B$8+Hurdle_Model!$B$9*C38+Hurdle_Model!$B$10*D38+Hurdle_Model!$B$11*E38+Hurdle_Model!$B$12*F38+Hurdle_Model!$B$13*G38+Hurdle_Model!$B$14*H38+Hurdle_Model!$B$15*K38+Hurdle_Model!$B$16*L38)))</x:f>
        <x:v>0.45884333184977194</x:v>
      </x:c>
      <x:c r="Q38" s="34" t="n">
        <x:f>EXP(Hurdle_Model!$E$8+Hurdle_Model!$E$9*C38+Hurdle_Model!$E$10*D38+Hurdle_Model!$E$11*E38+Hurdle_Model!$E$12*F38+Hurdle_Model!$E$13*G38+Hurdle_Model!$E$14*H38+Hurdle_Model!$E$15*K38+Hurdle_Model!$E$16*L38)</x:f>
        <x:v>4.903748928326621</x:v>
      </x:c>
      <x:c r="R38" s="34" t="n">
        <x:f>P38*Q38</x:f>
        <x:v>2.2500524968281352</x:v>
      </x:c>
      <x:c r="S38" s="34" t="n">
        <x:f>M38-R38</x:f>
        <x:v>-0.25005249682813524</x:v>
      </x:c>
      <x:c r="T38" s="34" t="n">
        <x:f>ABS(S38)</x:f>
        <x:v>0.25005249682813524</x:v>
      </x:c>
      <x:c r="U38" s="34" t="n">
        <x:f>S38^2</x:f>
        <x:v>0.06252625116998459</x:v>
      </x:c>
    </x:row>
    <x:row r="39">
      <x:c r="A39" t="n">
        <x:v>38</x:v>
      </x:c>
      <x:c r="B39" t="n">
        <x:v>10</x:v>
      </x:c>
      <x:c r="C39" t="n">
        <x:v>7</x:v>
      </x:c>
      <x:c r="D39" t="n">
        <x:v>6</x:v>
      </x:c>
      <x:c r="E39" t="n">
        <x:v>6</x:v>
      </x:c>
      <x:c r="F39" t="n">
        <x:v>1</x:v>
      </x:c>
      <x:c r="G39" t="n">
        <x:v>0</x:v>
      </x:c>
      <x:c r="H39" t="n">
        <x:v>19</x:v>
      </x:c>
      <x:c r="I39" t="str">
        <x:v>GP</x:v>
      </x:c>
      <x:c r="J39" t="str">
        <x:v>M</x:v>
      </x:c>
      <x:c r="K39" t="n">
        <x:f>--(I39="MS")</x:f>
        <x:v>0</x:v>
      </x:c>
      <x:c r="L39" t="n">
        <x:f>--(J39="M")</x:f>
        <x:v>1</x:v>
      </x:c>
      <x:c r="M39" t="n">
        <x:f>MAX(0,ROUND(B39,0))</x:f>
        <x:v>10</x:v>
      </x:c>
      <x:c r="N39" t="n">
        <x:f>--(M39&gt;0)</x:f>
        <x:v>1</x:v>
      </x:c>
      <x:c r="O39" t="n">
        <x:f>IF(M39&gt;0,M39,"")</x:f>
        <x:v>10</x:v>
      </x:c>
      <x:c r="P39" s="34" t="n">
        <x:f>1/(1+EXP(-(Hurdle_Model!$B$8+Hurdle_Model!$B$9*C39+Hurdle_Model!$B$10*D39+Hurdle_Model!$B$11*E39+Hurdle_Model!$B$12*F39+Hurdle_Model!$B$13*G39+Hurdle_Model!$B$14*H39+Hurdle_Model!$B$15*K39+Hurdle_Model!$B$16*L39)))</x:f>
        <x:v>0.4061268970658573</x:v>
      </x:c>
      <x:c r="Q39" s="34" t="n">
        <x:f>EXP(Hurdle_Model!$E$8+Hurdle_Model!$E$9*C39+Hurdle_Model!$E$10*D39+Hurdle_Model!$E$11*E39+Hurdle_Model!$E$12*F39+Hurdle_Model!$E$13*G39+Hurdle_Model!$E$14*H39+Hurdle_Model!$E$15*K39+Hurdle_Model!$E$16*L39)</x:f>
        <x:v>5.002811227833587</x:v>
      </x:c>
      <x:c r="R39" s="34" t="n">
        <x:f>P39*Q39</x:f>
        <x:v>2.0317762005662865</x:v>
      </x:c>
      <x:c r="S39" s="34" t="n">
        <x:f>M39-R39</x:f>
        <x:v>7.968223799433714</x:v>
      </x:c>
      <x:c r="T39" s="34" t="n">
        <x:f>ABS(S39)</x:f>
        <x:v>7.968223799433714</x:v>
      </x:c>
      <x:c r="U39" s="34" t="n">
        <x:f>S39^2</x:f>
        <x:v>63.49259051786185</x:v>
      </x:c>
    </x:row>
    <x:row r="40">
      <x:c r="A40" t="n">
        <x:v>39</x:v>
      </x:c>
      <x:c r="B40" t="n">
        <x:v>2</x:v>
      </x:c>
      <x:c r="C40" t="n">
        <x:v>15</x:v>
      </x:c>
      <x:c r="D40" t="n">
        <x:v>14</x:v>
      </x:c>
      <x:c r="E40" t="n">
        <x:v>14</x:v>
      </x:c>
      <x:c r="F40" t="n">
        <x:v>2</x:v>
      </x:c>
      <x:c r="G40" t="n">
        <x:v>2</x:v>
      </x:c>
      <x:c r="H40" t="n">
        <x:v>17</x:v>
      </x:c>
      <x:c r="I40" t="str">
        <x:v>MS</x:v>
      </x:c>
      <x:c r="J40" t="str">
        <x:v>M</x:v>
      </x:c>
      <x:c r="K40" t="n">
        <x:f>--(I40="MS")</x:f>
        <x:v>1</x:v>
      </x:c>
      <x:c r="L40" t="n">
        <x:f>--(J40="M")</x:f>
        <x:v>1</x:v>
      </x:c>
      <x:c r="M40" t="n">
        <x:f>MAX(0,ROUND(B40,0))</x:f>
        <x:v>2</x:v>
      </x:c>
      <x:c r="N40" t="n">
        <x:f>--(M40&gt;0)</x:f>
        <x:v>1</x:v>
      </x:c>
      <x:c r="O40" t="n">
        <x:f>IF(M40&gt;0,M40,"")</x:f>
        <x:v>2</x:v>
      </x:c>
      <x:c r="P40" s="34" t="n">
        <x:f>1/(1+EXP(-(Hurdle_Model!$B$8+Hurdle_Model!$B$9*C40+Hurdle_Model!$B$10*D40+Hurdle_Model!$B$11*E40+Hurdle_Model!$B$12*F40+Hurdle_Model!$B$13*G40+Hurdle_Model!$B$14*H40+Hurdle_Model!$B$15*K40+Hurdle_Model!$B$16*L40)))</x:f>
        <x:v>0.6502185485738271</x:v>
      </x:c>
      <x:c r="Q40" s="34" t="n">
        <x:f>EXP(Hurdle_Model!$E$8+Hurdle_Model!$E$9*C40+Hurdle_Model!$E$10*D40+Hurdle_Model!$E$11*E40+Hurdle_Model!$E$12*F40+Hurdle_Model!$E$13*G40+Hurdle_Model!$E$14*H40+Hurdle_Model!$E$15*K40+Hurdle_Model!$E$16*L40)</x:f>
        <x:v>5.5845284642760555</x:v>
      </x:c>
      <x:c r="R40" s="34" t="n">
        <x:f>P40*Q40</x:f>
        <x:v>3.6311639925108006</x:v>
      </x:c>
      <x:c r="S40" s="34" t="n">
        <x:f>M40-R40</x:f>
        <x:v>-1.6311639925108006</x:v>
      </x:c>
      <x:c r="T40" s="34" t="n">
        <x:f>ABS(S40)</x:f>
        <x:v>1.6311639925108006</x:v>
      </x:c>
      <x:c r="U40" s="34" t="n">
        <x:f>S40^2</x:f>
        <x:v>2.660695970463775</x:v>
      </x:c>
    </x:row>
    <x:row r="41">
      <x:c r="A41" t="n">
        <x:v>40</x:v>
      </x:c>
      <x:c r="B41" t="n">
        <x:v>0</x:v>
      </x:c>
      <x:c r="C41" t="n">
        <x:v>7</x:v>
      </x:c>
      <x:c r="D41" t="n">
        <x:v>8</x:v>
      </x:c>
      <x:c r="E41" t="n">
        <x:v>8</x:v>
      </x:c>
      <x:c r="F41" t="n">
        <x:v>1</x:v>
      </x:c>
      <x:c r="G41" t="n">
        <x:v>0</x:v>
      </x:c>
      <x:c r="H41" t="n">
        <x:v>17</x:v>
      </x:c>
      <x:c r="I41" t="str">
        <x:v>GP</x:v>
      </x:c>
      <x:c r="J41" t="str">
        <x:v>M</x:v>
      </x:c>
      <x:c r="K41" t="n">
        <x:f>--(I41="MS")</x:f>
        <x:v>0</x:v>
      </x:c>
      <x:c r="L41" t="n">
        <x:f>--(J41="M")</x:f>
        <x:v>1</x:v>
      </x:c>
      <x:c r="M41" t="n">
        <x:f>MAX(0,ROUND(B41,0))</x:f>
        <x:v>0</x:v>
      </x:c>
      <x:c r="N41" t="n">
        <x:f>--(M41&gt;0)</x:f>
        <x:v>0</x:v>
      </x:c>
      <x:c r="O41" t="str">
        <x:f>IF(M41&gt;0,M41,"")</x:f>
      </x:c>
      <x:c r="P41" s="34" t="n">
        <x:f>1/(1+EXP(-(Hurdle_Model!$B$8+Hurdle_Model!$B$9*C41+Hurdle_Model!$B$10*D41+Hurdle_Model!$B$11*E41+Hurdle_Model!$B$12*F41+Hurdle_Model!$B$13*G41+Hurdle_Model!$B$14*H41+Hurdle_Model!$B$15*K41+Hurdle_Model!$B$16*L41)))</x:f>
        <x:v>0.3941263315682394</x:v>
      </x:c>
      <x:c r="Q41" s="34" t="n">
        <x:f>EXP(Hurdle_Model!$E$8+Hurdle_Model!$E$9*C41+Hurdle_Model!$E$10*D41+Hurdle_Model!$E$11*E41+Hurdle_Model!$E$12*F41+Hurdle_Model!$E$13*G41+Hurdle_Model!$E$14*H41+Hurdle_Model!$E$15*K41+Hurdle_Model!$E$16*L41)</x:f>
        <x:v>4.526730794314251</x:v>
      </x:c>
      <x:c r="R41" s="34" t="n">
        <x:f>P41*Q41</x:f>
        <x:v>1.7841038019600584</x:v>
      </x:c>
      <x:c r="S41" s="34" t="n">
        <x:f>M41-R41</x:f>
        <x:v>-1.7841038019600584</x:v>
      </x:c>
      <x:c r="T41" s="34" t="n">
        <x:f>ABS(S41)</x:f>
        <x:v>1.7841038019600584</x:v>
      </x:c>
      <x:c r="U41" s="34" t="n">
        <x:f>S41^2</x:f>
        <x:v>3.183026376168335</x:v>
      </x:c>
    </x:row>
  </x:sheetData>
  <x:conditionalFormatting sqref="N2:N41">
    <x:cfRule type="cellIs" dxfId="0" priority="1">
      <x:formula>1</x:formula>
    </x:cfRule>
    <x:cfRule type="cellIs" dxfId="1" priority="2">
      <x:formula>0</x:formula>
    </x:cfRule>
  </x:conditionalFormatting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FormatPr defaultRowHeight="15"/>
  <x:cols>
    <x:col min="1" max="1" width="17" hidden="0" customWidth="1"/>
    <x:col min="2" max="2" width="17" hidden="0" customWidth="1"/>
    <x:col min="4" max="4" width="17" hidden="0" customWidth="1"/>
    <x:col min="5" max="5" width="17" hidden="0" customWidth="1"/>
    <x:col min="6" max="6" width="17" hidden="0" customWidth="1"/>
    <x:col min="7" max="7" width="17" hidden="0" customWidth="1"/>
    <x:col min="3" max="3" width="17" hidden="0" customWidth="1"/>
  </x:cols>
  <x:sheetData>
    <x:row r="1">
      <x:c r="A1" s="5" t="str">
        <x:v>Hurdle Model Calculation Dashboard</x:v>
      </x:c>
      <x:c r="B1" s="5"/>
      <x:c r="C1" s="5"/>
      <x:c r="D1" s="5"/>
      <x:c r="E1" s="5"/>
      <x:c r="F1" s="5"/>
      <x:c r="G1" s="5"/>
    </x:row>
    <x:row r="3">
      <x:c r="A3" s="28" t="str">
        <x:v>Model component</x:v>
      </x:c>
      <x:c r="B3" s="28" t="str">
        <x:v>Formula</x:v>
      </x:c>
    </x:row>
    <x:row r="4">
      <x:c r="A4" s="12" t="str">
        <x:v>Hurdle probability</x:v>
      </x:c>
      <x:c r="B4" s="16" t="str">
        <x:v>P(count &gt; 0) = 1 / (1 + EXP(-linear predictor))</x:v>
      </x:c>
    </x:row>
    <x:row r="5">
      <x:c r="A5" s="12" t="str">
        <x:v>Expected count</x:v>
      </x:c>
      <x:c r="B5" s="16" t="str">
        <x:v>P(count &gt; 0) × E(count | positive)</x:v>
      </x:c>
    </x:row>
    <x:row r="7">
      <x:c r="A7" s="28" t="str">
        <x:v>Hurdle logit coefficient</x:v>
      </x:c>
      <x:c r="B7" s="28" t="str">
        <x:v>Value</x:v>
      </x:c>
      <x:c r="D7" s="28" t="str">
        <x:v>Positive-count coefficient</x:v>
      </x:c>
      <x:c r="E7" s="28" t="str">
        <x:v>Value</x:v>
      </x:c>
    </x:row>
    <x:row r="8">
      <x:c r="A8" t="str">
        <x:v>Intercept</x:v>
      </x:c>
      <x:c r="B8" s="34" t="n">
        <x:v>-1.25</x:v>
      </x:c>
      <x:c r="D8" t="str">
        <x:v>Intercept</x:v>
      </x:c>
      <x:c r="E8" s="34" t="n">
        <x:v>1.2</x:v>
      </x:c>
    </x:row>
    <x:row r="9">
      <x:c r="A9" t="str">
        <x:v>G1</x:v>
      </x:c>
      <x:c r="B9" s="34" t="n">
        <x:v>0.015</x:v>
      </x:c>
      <x:c r="D9" t="str">
        <x:v>G1</x:v>
      </x:c>
      <x:c r="E9" s="34" t="n">
        <x:v>-0.01</x:v>
      </x:c>
    </x:row>
    <x:row r="10">
      <x:c r="A10" t="str">
        <x:v>G2</x:v>
      </x:c>
      <x:c r="B10" s="34" t="n">
        <x:v>0.02</x:v>
      </x:c>
      <x:c r="D10" t="str">
        <x:v>G2</x:v>
      </x:c>
      <x:c r="E10" s="34" t="n">
        <x:v>-0.005</x:v>
      </x:c>
    </x:row>
    <x:row r="11">
      <x:c r="A11" t="str">
        <x:v>G3</x:v>
      </x:c>
      <x:c r="B11" s="34" t="n">
        <x:v>-0.01</x:v>
      </x:c>
      <x:c r="D11" t="str">
        <x:v>G3</x:v>
      </x:c>
      <x:c r="E11" s="34" t="n">
        <x:v>-0.015</x:v>
      </x:c>
    </x:row>
    <x:row r="12">
      <x:c r="A12" t="str">
        <x:v>studytime</x:v>
      </x:c>
      <x:c r="B12" s="34" t="n">
        <x:v>-0.08</x:v>
      </x:c>
      <x:c r="D12" t="str">
        <x:v>studytime</x:v>
      </x:c>
      <x:c r="E12" s="34" t="n">
        <x:v>-0.05</x:v>
      </x:c>
    </x:row>
    <x:row r="13">
      <x:c r="A13" t="str">
        <x:v>failures</x:v>
      </x:c>
      <x:c r="B13" s="34" t="n">
        <x:v>0.35</x:v>
      </x:c>
      <x:c r="D13" t="str">
        <x:v>failures</x:v>
      </x:c>
      <x:c r="E13" s="34" t="n">
        <x:v>0.18</x:v>
      </x:c>
    </x:row>
    <x:row r="14">
      <x:c r="A14" t="str">
        <x:v>age</x:v>
      </x:c>
      <x:c r="B14" s="34" t="n">
        <x:v>0.035</x:v>
      </x:c>
      <x:c r="D14" t="str">
        <x:v>age</x:v>
      </x:c>
      <x:c r="E14" s="34" t="n">
        <x:v>0.03</x:v>
      </x:c>
    </x:row>
    <x:row r="15">
      <x:c r="A15" t="str">
        <x:v>school_MS</x:v>
      </x:c>
      <x:c r="B15" s="34" t="n">
        <x:v>0.25</x:v>
      </x:c>
      <x:c r="D15" t="str">
        <x:v>school_MS</x:v>
      </x:c>
      <x:c r="E15" s="34" t="n">
        <x:v>0.1</x:v>
      </x:c>
    </x:row>
    <x:row r="16">
      <x:c r="A16" t="str">
        <x:v>sex_M</x:v>
      </x:c>
      <x:c r="B16" s="34" t="n">
        <x:v>0.12</x:v>
      </x:c>
      <x:c r="D16" t="str">
        <x:v>sex_M</x:v>
      </x:c>
      <x:c r="E16" s="34" t="n">
        <x:v>0.08</x:v>
      </x:c>
    </x:row>
    <x:row r="18">
      <x:c r="A18" s="28" t="str">
        <x:v>Summary metric</x:v>
      </x:c>
      <x:c r="B18" s="28" t="str">
        <x:v>Formula / value</x:v>
      </x:c>
      <x:c r="D18" s="28" t="str">
        <x:v>Group</x:v>
      </x:c>
      <x:c r="E18" s="28" t="str">
        <x:v>N</x:v>
      </x:c>
      <x:c r="F18" s="28" t="str">
        <x:v>Positive rate</x:v>
      </x:c>
      <x:c r="G18" s="28" t="str">
        <x:v>Mean count</x:v>
      </x:c>
    </x:row>
    <x:row r="19">
      <x:c r="A19" s="12" t="str">
        <x:v>N used</x:v>
      </x:c>
      <x:c r="B19" t="n">
        <x:f>COUNTA(Worked_Data!A2:A41)</x:f>
        <x:v>40</x:v>
      </x:c>
      <x:c r="D19" s="12" t="str">
        <x:v>Female</x:v>
      </x:c>
      <x:c r="E19" t="n">
        <x:f>COUNTIF(Worked_Data!J2:J41,"F")</x:f>
        <x:v>17</x:v>
      </x:c>
      <x:c r="F19" s="36" t="n">
        <x:f>SUMPRODUCT((Worked_Data!J2:J41="F")*(Worked_Data!N2:N41))/E19</x:f>
        <x:v>0.7647058823529411</x:v>
      </x:c>
      <x:c r="G19" s="34" t="n">
        <x:f>SUMPRODUCT((Worked_Data!J2:J41="F")*(Worked_Data!M2:M41))/E19</x:f>
        <x:v>5.176470588235294</x:v>
      </x:c>
    </x:row>
    <x:row r="20">
      <x:c r="A20" s="12" t="str">
        <x:v>Zero counts</x:v>
      </x:c>
      <x:c r="B20" t="n">
        <x:f>COUNTIF(Worked_Data!M2:M41,0)</x:f>
        <x:v>9</x:v>
      </x:c>
      <x:c r="D20" s="12" t="str">
        <x:v>Male</x:v>
      </x:c>
      <x:c r="E20" t="n">
        <x:f>COUNTIF(Worked_Data!J2:J41,"M")</x:f>
        <x:v>23</x:v>
      </x:c>
      <x:c r="F20" s="36" t="n">
        <x:f>SUMPRODUCT((Worked_Data!J2:J41="M")*(Worked_Data!N2:N41))/E20</x:f>
        <x:v>0.782608695652174</x:v>
      </x:c>
      <x:c r="G20" s="34" t="n">
        <x:f>SUMPRODUCT((Worked_Data!J2:J41="M")*(Worked_Data!M2:M41))/E20</x:f>
        <x:v>5.217391304347826</x:v>
      </x:c>
    </x:row>
    <x:row r="21">
      <x:c r="A21" s="12" t="str">
        <x:v>Positive counts</x:v>
      </x:c>
      <x:c r="B21" t="n">
        <x:f>COUNTIF(Worked_Data!M2:M41,"&gt;0")</x:f>
        <x:v>31</x:v>
      </x:c>
      <x:c r="D21" s="12" t="str">
        <x:v>All</x:v>
      </x:c>
      <x:c r="E21" t="n">
        <x:f>COUNTA(Worked_Data!J2:J41)</x:f>
        <x:v>40</x:v>
      </x:c>
      <x:c r="F21" s="36" t="n">
        <x:f>AVERAGE(Worked_Data!N2:N41)</x:f>
        <x:v>0.775</x:v>
      </x:c>
      <x:c r="G21" s="34" t="n">
        <x:f>AVERAGE(Worked_Data!M2:M41)</x:f>
        <x:v>5.2</x:v>
      </x:c>
    </x:row>
    <x:row r="22">
      <x:c r="A22" s="12" t="str">
        <x:v>Zero proportion</x:v>
      </x:c>
      <x:c r="B22" s="36" t="n">
        <x:f>B20/B19</x:f>
        <x:v>0.225</x:v>
      </x:c>
    </x:row>
    <x:row r="23">
      <x:c r="A23" s="12" t="str">
        <x:v>Positive proportion</x:v>
      </x:c>
      <x:c r="B23" s="36" t="n">
        <x:f>B21/B19</x:f>
        <x:v>0.775</x:v>
      </x:c>
    </x:row>
    <x:row r="24">
      <x:c r="A24" s="12" t="str">
        <x:v>Mean observed count</x:v>
      </x:c>
      <x:c r="B24" s="34" t="n">
        <x:f>AVERAGE(Worked_Data!M2:M41)</x:f>
        <x:v>5.2</x:v>
      </x:c>
    </x:row>
    <x:row r="25">
      <x:c r="A25" s="12" t="str">
        <x:v>Mean positive count</x:v>
      </x:c>
      <x:c r="B25" s="34" t="n">
        <x:f>AVERAGEIF(Worked_Data!M2:M41,"&gt;0",Worked_Data!M2:M41)</x:f>
        <x:v>6.709677419354839</x:v>
      </x:c>
    </x:row>
    <x:row r="26">
      <x:c r="A26" s="12" t="str">
        <x:v>Mean expected count</x:v>
      </x:c>
      <x:c r="B26" s="34" t="n">
        <x:f>AVERAGE(Worked_Data!R2:R41)</x:f>
        <x:v>1.9151177161329422</x:v>
      </x:c>
    </x:row>
    <x:row r="27">
      <x:c r="A27" s="12" t="str">
        <x:v>MAE</x:v>
      </x:c>
      <x:c r="B27" s="34" t="n">
        <x:f>AVERAGE(Worked_Data!T2:T41)</x:f>
        <x:v>4.3891643613324725</x:v>
      </x:c>
    </x:row>
    <x:row r="28">
      <x:c r="A28" s="12" t="str">
        <x:v>RMSE</x:v>
      </x:c>
      <x:c r="B28" s="34" t="n">
        <x:f>SQRT(AVERAGE(Worked_Data!U2:U41))</x:f>
        <x:v>5.563847213684733</x:v>
      </x:c>
    </x:row>
    <x:row r="31">
      <x:c r="A31" s="20" t="str">
        <x:v>Important note</x:v>
      </x:c>
      <x:c r="B31" s="20" t="str">
        <x:v>The Excel workbook is a worked teaching/calculation file. Final Hurdle Model estimates should be generated from the Python, R, or SPSS files because those scripts fit the logistic and positive-count parts directly to dataset.csv.</x:v>
      </x:c>
      <x:c r="C31" s="20" t="str"/>
      <x:c r="D31" s="20" t="str"/>
      <x:c r="E31" s="20" t="str"/>
      <x:c r="F31" s="20" t="str"/>
      <x:c r="G31" s="20" t="str"/>
    </x:row>
    <x:row r="32">
      <x:c r="A32" s="20" t="str"/>
      <x:c r="B32" s="20" t="str"/>
      <x:c r="C32" s="20" t="str"/>
      <x:c r="D32" s="20" t="str"/>
      <x:c r="E32" s="20" t="str"/>
      <x:c r="F32" s="20" t="str"/>
      <x:c r="G32" s="20" t="str"/>
    </x:row>
    <x:row r="33">
      <x:c r="A33" s="20" t="str"/>
      <x:c r="B33" s="20" t="str"/>
      <x:c r="C33" s="20" t="str"/>
      <x:c r="D33" s="20" t="str"/>
      <x:c r="E33" s="20" t="str"/>
      <x:c r="F33" s="20" t="str"/>
      <x:c r="G33" s="20" t="str"/>
    </x:row>
    <x:row r="34">
      <x:c r="A34" s="20" t="str"/>
      <x:c r="B34" s="20" t="str"/>
      <x:c r="C34" s="20" t="str"/>
      <x:c r="D34" s="20" t="str"/>
      <x:c r="E34" s="20" t="str"/>
      <x:c r="F34" s="20" t="str"/>
      <x:c r="G34" s="20" t="str"/>
    </x:row>
  </x:sheetData>
  <x:mergeCells>
    <x:mergeCell ref="A1:G1"/>
    <x:mergeCell ref="A31:G34"/>
  </x:mergeCells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</x:cols>
  <x:sheetData>
    <x:row r="1">
      <x:c r="A1" s="5" t="str">
        <x:v>Hurdle Model Reporting Guide</x:v>
      </x:c>
      <x:c r="B1" s="5"/>
      <x:c r="C1" s="5"/>
      <x:c r="D1" s="5"/>
      <x:c r="E1" s="5"/>
      <x:c r="F1" s="5"/>
      <x:c r="G1" s="5"/>
      <x:c r="H1" s="5"/>
    </x:row>
    <x:row r="3">
      <x:c r="A3" s="28" t="str">
        <x:v>Section</x:v>
      </x:c>
      <x:c r="B3" s="28" t="str">
        <x:v>What to report</x:v>
      </x:c>
      <x:c r="C3" s="28" t="str">
        <x:v>Excel cell/range</x:v>
      </x:c>
      <x:c r="D3" s="28" t="str">
        <x:v>Python/R/SPSS source</x:v>
      </x:c>
      <x:c r="E3" s="28" t="str">
        <x:v>Interpretation</x:v>
      </x:c>
      <x:c r="F3" s="28" t="str"/>
      <x:c r="G3" s="28" t="str"/>
      <x:c r="H3" s="28" t="str"/>
    </x:row>
    <x:row r="4">
      <x:c r="A4" s="38" t="str">
        <x:v>Outcome</x:v>
      </x:c>
      <x:c r="B4" s="16" t="str">
        <x:v>Count source and hurdle definition</x:v>
      </x:c>
      <x:c r="C4" s="16" t="str">
        <x:v>Instructions!B5:B7</x:v>
      </x:c>
      <x:c r="D4" s="16" t="str">
        <x:v>TXT/PDF reports</x:v>
      </x:c>
      <x:c r="E4" s="16" t="str">
        <x:v>State the count variable and how positive vs zero was defined.</x:v>
      </x:c>
      <x:c r="F4" s="16" t="str"/>
      <x:c r="G4" s="16" t="str"/>
      <x:c r="H4" s="16" t="str"/>
    </x:row>
    <x:row r="5">
      <x:c r="A5" s="38" t="str">
        <x:v>Hurdle part</x:v>
      </x:c>
      <x:c r="B5" s="16" t="str">
        <x:v>Odds ratios and 95% confidence intervals</x:v>
      </x:c>
      <x:c r="C5" s="16" t="str">
        <x:v>Hurdle_Model!A7:B16</x:v>
      </x:c>
      <x:c r="D5" s="16" t="str">
        <x:v>logistic coefficients table</x:v>
      </x:c>
      <x:c r="E5" s="16" t="str">
        <x:v>Odds ratio &gt; 1 increases the chance of a positive count.</x:v>
      </x:c>
      <x:c r="F5" s="16" t="str"/>
      <x:c r="G5" s="16" t="str"/>
      <x:c r="H5" s="16" t="str"/>
    </x:row>
    <x:row r="6">
      <x:c r="A6" s="38" t="str">
        <x:v>Positive-count part</x:v>
      </x:c>
      <x:c r="B6" s="16" t="str">
        <x:v>Rate ratios and 95% confidence intervals</x:v>
      </x:c>
      <x:c r="C6" s="16" t="str">
        <x:v>Hurdle_Model!D7:E16</x:v>
      </x:c>
      <x:c r="D6" s="16" t="str">
        <x:v>positive count coefficients table</x:v>
      </x:c>
      <x:c r="E6" s="16" t="str">
        <x:v>Rate ratio &gt; 1 increases the positive-count mean.</x:v>
      </x:c>
      <x:c r="F6" s="16" t="str"/>
      <x:c r="G6" s="16" t="str"/>
      <x:c r="H6" s="16" t="str"/>
    </x:row>
    <x:row r="7">
      <x:c r="A7" s="38" t="str">
        <x:v>Model prediction</x:v>
      </x:c>
      <x:c r="B7" s="16" t="str">
        <x:v>Expected count = probability × positive mean</x:v>
      </x:c>
      <x:c r="C7" s="16" t="str">
        <x:v>Worked_Data!P:S</x:v>
      </x:c>
      <x:c r="D7" s="16" t="str">
        <x:v>predictions/residuals CSV</x:v>
      </x:c>
      <x:c r="E7" s="16" t="str">
        <x:v>Expected counts combine both processes.</x:v>
      </x:c>
      <x:c r="F7" s="16" t="str"/>
      <x:c r="G7" s="16" t="str"/>
      <x:c r="H7" s="16" t="str"/>
    </x:row>
    <x:row r="8">
      <x:c r="A8" s="38" t="str">
        <x:v>Diagnostics</x:v>
      </x:c>
      <x:c r="B8" s="16" t="str">
        <x:v>Observed vs expected, residuals, dispersion</x:v>
      </x:c>
      <x:c r="C8" s="16" t="str">
        <x:v>Hurdle_Model!B24:B28</x:v>
      </x:c>
      <x:c r="D8" s="16" t="str">
        <x:v>PNG/PDF outputs</x:v>
      </x:c>
      <x:c r="E8" s="16" t="str">
        <x:v>Use plots and dispersion to judge model adequacy.</x:v>
      </x:c>
      <x:c r="F8" s="16" t="str"/>
      <x:c r="G8" s="16" t="str"/>
      <x:c r="H8" s="16" t="str"/>
    </x:row>
    <x:row r="9">
      <x:c r="A9" s="38" t="str">
        <x:v>Conclusion</x:v>
      </x:c>
      <x:c r="B9" s="16" t="str">
        <x:v>Which predictors matter in each part</x:v>
      </x:c>
      <x:c r="C9" s="16" t="str">
        <x:v>Reporting summary</x:v>
      </x:c>
      <x:c r="D9" s="16" t="str">
        <x:v>TXT/PDF reports</x:v>
      </x:c>
      <x:c r="E9" s="16" t="str">
        <x:v>Report binary and count parts separately.</x:v>
      </x:c>
      <x:c r="F9" s="16" t="str"/>
      <x:c r="G9" s="16" t="str"/>
      <x:c r="H9" s="16" t="str"/>
    </x:row>
    <x:row r="11">
      <x:c r="A11" s="20" t="str">
        <x:v>Suggested wording</x:v>
      </x:c>
      <x:c r="B11" s="20" t="str">
        <x:v>A two-part hurdle model was used because the count outcome contained a separate zero-generating process and a positive-count process. The hurdle/logit part modeled whether an observation crossed from zero to a positive count, while the positive-count part modeled the expected count among observations above zero. Expected counts were computed as predicted positive probability multiplied by predicted positive-count mean.</x:v>
      </x:c>
      <x:c r="C11" s="20" t="str"/>
      <x:c r="D11" s="20" t="str"/>
      <x:c r="E11" s="20" t="str"/>
      <x:c r="F11" s="20" t="str"/>
      <x:c r="G11" s="20" t="str"/>
      <x:c r="H11" s="20" t="str"/>
    </x:row>
    <x:row r="12">
      <x:c r="A12" s="20" t="str"/>
      <x:c r="B12" s="20" t="str"/>
      <x:c r="C12" s="20" t="str"/>
      <x:c r="D12" s="20" t="str"/>
      <x:c r="E12" s="20" t="str"/>
      <x:c r="F12" s="20" t="str"/>
      <x:c r="G12" s="20" t="str"/>
      <x:c r="H12" s="20" t="str"/>
    </x:row>
    <x:row r="13">
      <x:c r="A13" s="20" t="str"/>
      <x:c r="B13" s="20" t="str"/>
      <x:c r="C13" s="20" t="str"/>
      <x:c r="D13" s="20" t="str"/>
      <x:c r="E13" s="20" t="str"/>
      <x:c r="F13" s="20" t="str"/>
      <x:c r="G13" s="20" t="str"/>
      <x:c r="H13" s="20" t="str"/>
    </x:row>
    <x:row r="14">
      <x:c r="A14" s="20" t="str"/>
      <x:c r="B14" s="20" t="str"/>
      <x:c r="C14" s="20" t="str"/>
      <x:c r="D14" s="20" t="str"/>
      <x:c r="E14" s="20" t="str"/>
      <x:c r="F14" s="20" t="str"/>
      <x:c r="G14" s="20" t="str"/>
      <x:c r="H14" s="20" t="str"/>
    </x:row>
  </x:sheetData>
  <x:mergeCells>
    <x:mergeCell ref="A1:H1"/>
    <x:mergeCell ref="A11:H14"/>
  </x:mergeCells>
  <x:pageMargins left="0.7" right="0.7" top="0.75" bottom="0.75" header="0.3" footer="0.3"/>
</x:worksheet>
</file>