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metadata1.xml" ContentType="application/vnd.openxmlformats-officedocument.spreadsheetml.sheetMetadata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2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b745f525814c0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Instructions" sheetId="1" r:id="Rcac1d46b049b41dd"/>
    <x:sheet xmlns:r="http://schemas.openxmlformats.org/officeDocument/2006/relationships" name="Example_Data" sheetId="2" r:id="R75d4828f6aed4f9d"/>
    <x:sheet xmlns:r="http://schemas.openxmlformats.org/officeDocument/2006/relationships" name="Bayesian_Model" sheetId="3" r:id="R2b62228991cf4f06"/>
    <x:sheet xmlns:r="http://schemas.openxmlformats.org/officeDocument/2006/relationships" name="Predictions" sheetId="4" r:id="R38583ac1be9a4544"/>
  </x:sheets>
</x:workbook>
</file>

<file path=xl/metadata1.xml><?xml version="1.0" encoding="utf-8"?>
<x:metadata xmlns:x="http://schemas.openxmlformats.org/spreadsheetml/2006/main">
  <x:metadataTypes count="1">
    <x:metadataType name="XLDAPR" minSupportedVersion="120000" copy="1" pasteAll="1" pasteValues="1" merge="1" splitFirst="1" rowColShift="1" clearFormats="1" clearComments="1" assign="1" coerce="1" cellMeta="1"/>
  </x:metadataTypes>
  <x:futureMetadata name="XLDAPR" count="1">
    <x:bk>
      <x:extLst>
        <x:ext uri="{bdbb8cdc-fa1e-496e-a857-3c3f30c029c3}">
          <xda:dynamicArrayProperties xmlns:xda="http://schemas.microsoft.com/office/spreadsheetml/2017/dynamicarray" fDynamic="1" fCollapsed="0"/>
        </x:ext>
      </x:extLst>
    </x:bk>
  </x:futureMetadata>
  <x:cellMetadata count="1">
    <x:bk>
      <x:rc t="1" v="0"/>
    </x:bk>
  </x:cellMetadata>
</x:metadata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"/>
    <x:numFmt numFmtId="201" formatCode="0.000"/>
    <x:numFmt numFmtId="202" formatCode="0.0000"/>
  </x:numFmts>
  <x:fonts count="4">
    <x:font>
      <x:sz val="11"/>
      <x:name val="Carlito"/>
    </x:font>
    <x:font>
      <x:b/>
      <x:sz val="14"/>
      <x:color rgb="FFFFFFFF"/>
      <x:name val="Carlito"/>
    </x:font>
    <x:font>
      <x:b/>
      <x:sz val="11"/>
      <x:color rgb="FF17365D"/>
      <x:name val="Carlito"/>
    </x:font>
    <x:font>
      <x:b/>
      <x:sz val="11"/>
      <x:color rgb="FF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D9E8FF"/>
      </x:patternFill>
    </x:fill>
    <x:fill>
      <x:patternFill patternType="solid">
        <x:fgColor rgb="FF174EA6"/>
      </x:patternFill>
    </x:fill>
  </x:fills>
  <x:borders count="2">
    <x:border/>
    <x:border/>
  </x:borders>
  <x:cellStyleXfs count="1">
    <x:xf numFmtId="0" fontId="0" fillId="0" borderId="0"/>
  </x:cellStyleXfs>
  <x:cellXfs count="6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left"/>
    </x:xf>
    <x:xf numFmtId="0" fontId="1" fillId="2" borderId="1" xfId="0" applyNumberFormat="1" applyFont="1" applyFill="1" applyBorder="1" applyAlignment="1">
      <x:alignment horizontal="left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3" fillId="4" borderId="0" xfId="0" applyNumberFormat="1" applyFont="1" applyFill="1" applyBorder="1" applyAlignment="1">
      <x:alignment horizontal="center" vertical="center" wrapText="0"/>
    </x:xf>
    <x:xf numFmtId="0" fontId="0" fillId="0" borderId="0" xfId="0" applyNumberFormat="1" applyFont="1" applyFill="1" applyBorder="1" applyAlignment="1">
      <x:alignment wrapText="0"/>
    </x:xf>
    <x:xf numFmtId="0" fontId="3" fillId="4" borderId="1" xfId="0" applyNumberFormat="1" applyFont="1" applyFill="1" applyBorder="1" applyAlignment="1">
      <x:alignment horizontal="center" vertical="center" wrapText="0"/>
    </x:xf>
    <x:xf numFmtId="0" fontId="0" fillId="0" borderId="1" xfId="0" applyNumberFormat="1" applyFont="1" applyFill="1" applyBorder="1" applyAlignment="1">
      <x:alignment wrapText="0"/>
    </x:xf>
    <x:xf numFmtId="200" fontId="0" fillId="0" borderId="0" xfId="0" applyNumberFormat="1" applyFont="1" applyFill="1" applyBorder="1" applyAlignment="1">
      <x:alignment wrapText="0"/>
    </x:xf>
    <x:xf numFmtId="200" fontId="0" fillId="0" borderId="1" xfId="0" applyNumberFormat="1" applyFont="1" applyFill="1" applyBorder="1" applyAlignment="1">
      <x:alignment wrapText="0"/>
    </x:xf>
    <x:xf numFmtId="201" fontId="0" fillId="0" borderId="0" xfId="0" applyNumberFormat="1" applyFont="1" applyFill="1" applyBorder="1" applyAlignment="1">
      <x:alignment wrapText="0"/>
    </x:xf>
    <x:xf numFmtId="201" fontId="0" fillId="0" borderId="1" xfId="0" applyNumberFormat="1" applyFont="1" applyFill="1" applyBorder="1" applyAlignment="1">
      <x:alignment wrapText="0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1" fillId="2" borderId="0" xfId="0" applyNumberFormat="1" applyFont="1" applyFill="1" applyBorder="1" applyAlignment="1">
      <x:alignment horizontal="left" vertic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1" fillId="2" borderId="1" xfId="0" applyNumberFormat="1" applyFont="1" applyFill="1" applyBorder="1" applyAlignment="1">
      <x:alignment horizontal="left" vertic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201" fontId="0" fillId="0" borderId="1" xfId="0" applyNumberFormat="1" applyFont="1" applyFill="1" applyBorder="1" applyAlignment="1">
      <x:alignment vertical="center" wrapText="1"/>
    </x:xf>
    <x:xf numFmtId="202" fontId="0" fillId="0" borderId="0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vertical="center" wrapText="1"/>
    </x:xf>
    <x:xf numFmtId="202" fontId="0" fillId="0" borderId="1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32dfa81520c4130" /><Relationship Type="http://schemas.openxmlformats.org/officeDocument/2006/relationships/theme" Target="/xl/theme/theme1.xml" Id="Reccc55b57fab40d4" /><Relationship Type="http://schemas.openxmlformats.org/officeDocument/2006/relationships/sheetMetadata" Target="/xl/metadata1.xml" Id="Red4e14c5ba1b45ce" /><Relationship Type="http://schemas.openxmlformats.org/officeDocument/2006/relationships/sharedStrings" Target="/xl/sharedStrings.xml" Id="R7f35ce1e9ac7401c" /><Relationship Type="http://schemas.openxmlformats.org/officeDocument/2006/relationships/worksheet" Target="/xl/worksheets/sheet1.xml" Id="Rcac1d46b049b41dd" /><Relationship Type="http://schemas.openxmlformats.org/officeDocument/2006/relationships/worksheet" Target="/xl/worksheets/sheet2.xml" Id="R75d4828f6aed4f9d" /><Relationship Type="http://schemas.openxmlformats.org/officeDocument/2006/relationships/worksheet" Target="/xl/worksheets/sheet3.xml" Id="R2b62228991cf4f06" /><Relationship Type="http://schemas.openxmlformats.org/officeDocument/2006/relationships/worksheet" Target="/xl/worksheets/sheet4.xml" Id="R38583ac1be9a454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402e690edb4540df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Observed vs Posterior Fitted G3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Observed G3</c:v>
          </c:tx>
          <c:cat>
            <c:strRef>
              <c:f>'Predictions'!$A$2:$A$26</c:f>
              <c:strCache>
                <c:ptCount val="0"/>
              </c:strCache>
            </c:strRef>
          </c:cat>
          <c:val>
            <c:numRef>
              <c:f>'Predictions'!$B$2:$B$26</c:f>
              <c:numCache>
                <c:formatCode>0.000</c:formatCode>
                <c:ptCount val="0"/>
              </c:numCache>
            </c:numRef>
          </c:val>
          <c:smooth val="0"/>
        </c:ser>
        <c:ser>
          <c:idx val="1"/>
          <c:order val="1"/>
          <c:tx>
            <c:v>Posterior Fitted Mean</c:v>
          </c:tx>
          <c:cat>
            <c:strRef>
              <c:f>'Predictions'!$A$2:$A$26</c:f>
              <c:strCache>
                <c:ptCount val="0"/>
              </c:strCache>
            </c:strRef>
          </c:cat>
          <c:val>
            <c:numRef>
              <c:f>'Predictions'!$C$2:$C$26</c:f>
              <c:numCache>
                <c:formatCode>0.000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7</xdr:col>
      <xdr:colOff>0</xdr:colOff>
      <xdr:row>7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02e690edb4540df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ExampleDataTable" displayName="ExampleDataTable" ref="A1:K26" headerRowCount="1">
  <x:tableColumns count="11">
    <x:tableColumn id="1" name="ID"/>
    <x:tableColumn id="2" name="G1"/>
    <x:tableColumn id="3" name="G2"/>
    <x:tableColumn id="4" name="studytime"/>
    <x:tableColumn id="5" name="failures"/>
    <x:tableColumn id="6" name="G3"/>
    <x:tableColumn id="7" name="Intercept"/>
    <x:tableColumn id="8" name="z_G1"/>
    <x:tableColumn id="9" name="z_G2"/>
    <x:tableColumn id="10" name="z_studytime"/>
    <x:tableColumn id="11" name="z_failures"/>
  </x:tableColumns>
  <x:tableStyleInfo name="TableStyleMedium2" showRowStripes="1"/>
</x:table>
</file>

<file path=xl/tables/table2.xml><?xml version="1.0" encoding="utf-8"?>
<x:table xmlns:x="http://schemas.openxmlformats.org/spreadsheetml/2006/main" id="2" name="PredictionTable" displayName="PredictionTable" ref="A1:F26" headerRowCount="1">
  <x:tableColumns count="6">
    <x:tableColumn id="1" name="ID"/>
    <x:tableColumn id="2" name="Observed G3"/>
    <x:tableColumn id="3" name="Posterior Fitted Mean"/>
    <x:tableColumn id="4" name="Residual"/>
    <x:tableColumn id="5" name="Pred 95% Lower"/>
    <x:tableColumn id="6" name="Pred 95% Upper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463f6f2b5fb54554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1.xml" Id="R1edf2d473d1d4855" /><Relationship Type="http://schemas.openxmlformats.org/officeDocument/2006/relationships/table" Target="/xl/tables/table2.xml" Id="R82aa6aee210c4632" /></Relationships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65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>
      <x:c r="A1" s="40" t="str">
        <x:v>Bayesian Regression Worked Excel File</x:v>
      </x:c>
      <x:c r="B1" s="44" t="str"/>
      <x:c r="C1" s="44" t="str"/>
      <x:c r="D1" s="44" t="str"/>
      <x:c r="E1" s="44" t="str"/>
      <x:c r="F1" s="44" t="str"/>
      <x:c r="G1" s="44" t="str"/>
      <x:c r="H1" s="44" t="str"/>
      <x:c r="I1" s="44"/>
      <x:c r="J1" s="44"/>
      <x:c r="K1" s="44"/>
      <x:c r="L1" s="44"/>
      <x:c r="M1" s="44"/>
      <x:c r="N1" s="44"/>
      <x:c r="O1" s="44"/>
      <x:c r="P1" s="44"/>
      <x:c r="Q1" s="44"/>
      <x:c r="R1" s="44"/>
      <x:c r="S1" s="44"/>
      <x:c r="T1" s="44"/>
      <x:c r="U1" s="44"/>
      <x:c r="V1" s="44"/>
      <x:c r="W1" s="44"/>
      <x:c r="X1" s="44"/>
      <x:c r="Y1" s="44"/>
      <x:c r="Z1" s="44"/>
      <x:c r="AA1" s="44"/>
      <x:c r="AB1" s="44"/>
      <x:c r="AC1" s="44"/>
      <x:c r="AD1" s="44"/>
      <x:c r="AE1" s="44"/>
      <x:c r="AF1" s="44"/>
    </x:row>
    <x:row r="2">
      <x:c r="A2" s="44"/>
      <x:c r="B2" s="44"/>
      <x:c r="C2" s="44"/>
      <x:c r="D2" s="44"/>
      <x:c r="E2" s="44"/>
      <x:c r="F2" s="44"/>
      <x:c r="G2" s="44"/>
      <x:c r="H2" s="44"/>
      <x:c r="I2" s="44"/>
      <x:c r="J2" s="44"/>
      <x:c r="K2" s="44"/>
      <x:c r="L2" s="44"/>
      <x:c r="M2" s="44"/>
      <x:c r="N2" s="44"/>
      <x:c r="O2" s="44"/>
      <x:c r="P2" s="44"/>
      <x:c r="Q2" s="44"/>
      <x:c r="R2" s="44"/>
      <x:c r="S2" s="44"/>
      <x:c r="T2" s="44"/>
      <x:c r="U2" s="44"/>
      <x:c r="V2" s="44"/>
      <x:c r="W2" s="44"/>
      <x:c r="X2" s="44"/>
      <x:c r="Y2" s="44"/>
      <x:c r="Z2" s="44"/>
      <x:c r="AA2" s="44"/>
      <x:c r="AB2" s="44"/>
      <x:c r="AC2" s="44"/>
      <x:c r="AD2" s="44"/>
      <x:c r="AE2" s="44"/>
      <x:c r="AF2" s="44"/>
    </x:row>
    <x:row r="3">
      <x:c r="A3" s="41" t="str">
        <x:v>Purpose</x:v>
      </x:c>
      <x:c r="B3" s="44" t="str">
        <x:v>This workbook shows a formula-driven worked Bayesian normal linear regression example for the Bayesian Regression test folder.</x:v>
      </x:c>
      <x:c r="C3" s="44" t="str"/>
      <x:c r="D3" s="44" t="str"/>
      <x:c r="E3" s="44" t="str"/>
      <x:c r="F3" s="44" t="str"/>
      <x:c r="G3" s="44" t="str"/>
      <x:c r="H3" s="44" t="str"/>
      <x:c r="I3" s="44"/>
      <x:c r="J3" s="44"/>
      <x:c r="K3" s="44"/>
      <x:c r="L3" s="44"/>
      <x:c r="M3" s="44"/>
      <x:c r="N3" s="44"/>
      <x:c r="O3" s="44"/>
      <x:c r="P3" s="44"/>
      <x:c r="Q3" s="44"/>
      <x:c r="R3" s="44"/>
      <x:c r="S3" s="44"/>
      <x:c r="T3" s="44"/>
      <x:c r="U3" s="44"/>
      <x:c r="V3" s="44"/>
      <x:c r="W3" s="44"/>
      <x:c r="X3" s="44"/>
      <x:c r="Y3" s="44"/>
      <x:c r="Z3" s="44"/>
      <x:c r="AA3" s="44"/>
      <x:c r="AB3" s="44"/>
      <x:c r="AC3" s="44"/>
      <x:c r="AD3" s="44"/>
      <x:c r="AE3" s="44"/>
      <x:c r="AF3" s="44"/>
    </x:row>
    <x:row r="4">
      <x:c r="A4" s="41" t="str">
        <x:v>Default outcome</x:v>
      </x:c>
      <x:c r="B4" s="44" t="str">
        <x:v>G3</x:v>
      </x:c>
      <x:c r="C4" s="44" t="str"/>
      <x:c r="D4" s="44" t="str"/>
      <x:c r="E4" s="44" t="str"/>
      <x:c r="F4" s="44" t="str"/>
      <x:c r="G4" s="44" t="str"/>
      <x:c r="H4" s="44" t="str"/>
      <x:c r="I4" s="44"/>
      <x:c r="J4" s="44"/>
      <x:c r="K4" s="44"/>
      <x:c r="L4" s="44"/>
      <x:c r="M4" s="44"/>
      <x:c r="N4" s="44"/>
      <x:c r="O4" s="44"/>
      <x:c r="P4" s="44"/>
      <x:c r="Q4" s="44"/>
      <x:c r="R4" s="44"/>
      <x:c r="S4" s="44"/>
      <x:c r="T4" s="44"/>
      <x:c r="U4" s="44"/>
      <x:c r="V4" s="44"/>
      <x:c r="W4" s="44"/>
      <x:c r="X4" s="44"/>
      <x:c r="Y4" s="44"/>
      <x:c r="Z4" s="44"/>
      <x:c r="AA4" s="44"/>
      <x:c r="AB4" s="44"/>
      <x:c r="AC4" s="44"/>
      <x:c r="AD4" s="44"/>
      <x:c r="AE4" s="44"/>
      <x:c r="AF4" s="44"/>
    </x:row>
    <x:row r="5">
      <x:c r="A5" s="41" t="str">
        <x:v>Predictors used in workbook</x:v>
      </x:c>
      <x:c r="B5" s="44" t="str">
        <x:v>Intercept, standardized G1, standardized G2, standardized studytime, standardized failures</x:v>
      </x:c>
      <x:c r="C5" s="44" t="str"/>
      <x:c r="D5" s="44" t="str"/>
      <x:c r="E5" s="44" t="str"/>
      <x:c r="F5" s="44" t="str"/>
      <x:c r="G5" s="44" t="str"/>
      <x:c r="H5" s="44" t="str"/>
      <x:c r="I5" s="44"/>
      <x:c r="J5" s="44"/>
      <x:c r="K5" s="44"/>
      <x:c r="L5" s="44"/>
      <x:c r="M5" s="44"/>
      <x:c r="N5" s="44"/>
      <x:c r="O5" s="44"/>
      <x:c r="P5" s="44"/>
      <x:c r="Q5" s="44"/>
      <x:c r="R5" s="44"/>
      <x:c r="S5" s="44"/>
      <x:c r="T5" s="44"/>
      <x:c r="U5" s="44"/>
      <x:c r="V5" s="44"/>
      <x:c r="W5" s="44"/>
      <x:c r="X5" s="44"/>
      <x:c r="Y5" s="44"/>
      <x:c r="Z5" s="44"/>
      <x:c r="AA5" s="44"/>
      <x:c r="AB5" s="44"/>
      <x:c r="AC5" s="44"/>
      <x:c r="AD5" s="44"/>
      <x:c r="AE5" s="44"/>
      <x:c r="AF5" s="44"/>
    </x:row>
    <x:row r="6">
      <x:c r="A6" s="41" t="str">
        <x:v>Prior</x:v>
      </x:c>
      <x:c r="B6" s="44" t="str">
        <x:v>beta | sigma^2 ~ Normal(0, sigma^2 V0); sigma^2 ~ Inverse-Gamma(a0, b0)</x:v>
      </x:c>
      <x:c r="C6" s="44" t="str"/>
      <x:c r="D6" s="44" t="str"/>
      <x:c r="E6" s="44" t="str"/>
      <x:c r="F6" s="44" t="str"/>
      <x:c r="G6" s="44" t="str"/>
      <x:c r="H6" s="44" t="str"/>
      <x:c r="I6" s="44"/>
      <x:c r="J6" s="44"/>
      <x:c r="K6" s="44"/>
      <x:c r="L6" s="44"/>
      <x:c r="M6" s="44"/>
      <x:c r="N6" s="44"/>
      <x:c r="O6" s="44"/>
      <x:c r="P6" s="44"/>
      <x:c r="Q6" s="44"/>
      <x:c r="R6" s="44"/>
      <x:c r="S6" s="44"/>
      <x:c r="T6" s="44"/>
      <x:c r="U6" s="44"/>
      <x:c r="V6" s="44"/>
      <x:c r="W6" s="44"/>
      <x:c r="X6" s="44"/>
      <x:c r="Y6" s="44"/>
      <x:c r="Z6" s="44"/>
      <x:c r="AA6" s="44"/>
      <x:c r="AB6" s="44"/>
      <x:c r="AC6" s="44"/>
      <x:c r="AD6" s="44"/>
      <x:c r="AE6" s="44"/>
      <x:c r="AF6" s="44"/>
    </x:row>
    <x:row r="7">
      <x:c r="A7" s="41" t="str">
        <x:v>How to use</x:v>
      </x:c>
      <x:c r="B7" s="44" t="str">
        <x:v>Replace Example_Data rows with your dataset values, then formulas update posterior summary and predictions.</x:v>
      </x:c>
      <x:c r="C7" s="44" t="str"/>
      <x:c r="D7" s="44" t="str"/>
      <x:c r="E7" s="44" t="str"/>
      <x:c r="F7" s="44" t="str"/>
      <x:c r="G7" s="44" t="str"/>
      <x:c r="H7" s="44" t="str"/>
      <x:c r="I7" s="44"/>
      <x:c r="J7" s="44"/>
      <x:c r="K7" s="44"/>
      <x:c r="L7" s="44"/>
      <x:c r="M7" s="44"/>
      <x:c r="N7" s="44"/>
      <x:c r="O7" s="44"/>
      <x:c r="P7" s="44"/>
      <x:c r="Q7" s="44"/>
      <x:c r="R7" s="44"/>
      <x:c r="S7" s="44"/>
      <x:c r="T7" s="44"/>
      <x:c r="U7" s="44"/>
      <x:c r="V7" s="44"/>
      <x:c r="W7" s="44"/>
      <x:c r="X7" s="44"/>
      <x:c r="Y7" s="44"/>
      <x:c r="Z7" s="44"/>
      <x:c r="AA7" s="44"/>
      <x:c r="AB7" s="44"/>
      <x:c r="AC7" s="44"/>
      <x:c r="AD7" s="44"/>
      <x:c r="AE7" s="44"/>
      <x:c r="AF7" s="44"/>
    </x:row>
    <x:row r="8">
      <x:c r="A8" s="41" t="str">
        <x:v>Folder address</x:v>
      </x:c>
      <x:c r="B8" s="44" t="str">
        <x:v>D:\DATA ANALYSIS\H Regression Tests and Models\Bayesian Regression</x:v>
      </x:c>
      <x:c r="C8" s="44" t="str"/>
      <x:c r="D8" s="44" t="str"/>
      <x:c r="E8" s="44" t="str"/>
      <x:c r="F8" s="44" t="str"/>
      <x:c r="G8" s="44" t="str"/>
      <x:c r="H8" s="44" t="str"/>
      <x:c r="I8" s="44"/>
      <x:c r="J8" s="44"/>
      <x:c r="K8" s="44"/>
      <x:c r="L8" s="44"/>
      <x:c r="M8" s="44"/>
      <x:c r="N8" s="44"/>
      <x:c r="O8" s="44"/>
      <x:c r="P8" s="44"/>
      <x:c r="Q8" s="44"/>
      <x:c r="R8" s="44"/>
      <x:c r="S8" s="44"/>
      <x:c r="T8" s="44"/>
      <x:c r="U8" s="44"/>
      <x:c r="V8" s="44"/>
      <x:c r="W8" s="44"/>
      <x:c r="X8" s="44"/>
      <x:c r="Y8" s="44"/>
      <x:c r="Z8" s="44"/>
      <x:c r="AA8" s="44"/>
      <x:c r="AB8" s="44"/>
      <x:c r="AC8" s="44"/>
      <x:c r="AD8" s="44"/>
      <x:c r="AE8" s="44"/>
      <x:c r="AF8" s="44"/>
    </x:row>
    <x:row r="9">
      <x:c r="A9" s="41" t="str">
        <x:v>Script outputs</x:v>
      </x:c>
      <x:c r="B9" s="44" t="str">
        <x:v>Python/R scripts generate PNG, CSV, TXT, and PDF outputs; SPSS syntax generates SAV, SPV, and PDF outputs.</x:v>
      </x:c>
      <x:c r="C9" s="44" t="str"/>
      <x:c r="D9" s="44" t="str"/>
      <x:c r="E9" s="44" t="str"/>
      <x:c r="F9" s="44" t="str"/>
      <x:c r="G9" s="44" t="str"/>
      <x:c r="H9" s="44" t="str"/>
      <x:c r="I9" s="44"/>
      <x:c r="J9" s="44"/>
      <x:c r="K9" s="44"/>
      <x:c r="L9" s="44"/>
      <x:c r="M9" s="44"/>
      <x:c r="N9" s="44"/>
      <x:c r="O9" s="44"/>
      <x:c r="P9" s="44"/>
      <x:c r="Q9" s="44"/>
      <x:c r="R9" s="44"/>
      <x:c r="S9" s="44"/>
      <x:c r="T9" s="44"/>
      <x:c r="U9" s="44"/>
      <x:c r="V9" s="44"/>
      <x:c r="W9" s="44"/>
      <x:c r="X9" s="44"/>
      <x:c r="Y9" s="44"/>
      <x:c r="Z9" s="44"/>
      <x:c r="AA9" s="44"/>
      <x:c r="AB9" s="44"/>
      <x:c r="AC9" s="44"/>
      <x:c r="AD9" s="44"/>
      <x:c r="AE9" s="44"/>
      <x:c r="AF9" s="44"/>
    </x:row>
    <x:row r="10">
      <x:c r="A10" s="41" t="str">
        <x:v>Decision rule</x:v>
      </x:c>
      <x:c r="B10" s="44" t="str">
        <x:v>A coefficient is interpreted as a credible effect when its 95% credible interval does not cross zero.</x:v>
      </x:c>
      <x:c r="C10" s="44" t="str"/>
      <x:c r="D10" s="44" t="str"/>
      <x:c r="E10" s="44" t="str"/>
      <x:c r="F10" s="44" t="str"/>
      <x:c r="G10" s="44" t="str"/>
      <x:c r="H10" s="44" t="str"/>
      <x:c r="I10" s="44"/>
      <x:c r="J10" s="44"/>
      <x:c r="K10" s="44"/>
      <x:c r="L10" s="44"/>
      <x:c r="M10" s="44"/>
      <x:c r="N10" s="44"/>
      <x:c r="O10" s="44"/>
      <x:c r="P10" s="44"/>
      <x:c r="Q10" s="44"/>
      <x:c r="R10" s="44"/>
      <x:c r="S10" s="44"/>
      <x:c r="T10" s="44"/>
      <x:c r="U10" s="44"/>
      <x:c r="V10" s="44"/>
      <x:c r="W10" s="44"/>
      <x:c r="X10" s="44"/>
      <x:c r="Y10" s="44"/>
      <x:c r="Z10" s="44"/>
      <x:c r="AA10" s="44"/>
      <x:c r="AB10" s="44"/>
      <x:c r="AC10" s="44"/>
      <x:c r="AD10" s="44"/>
      <x:c r="AE10" s="44"/>
      <x:c r="AF10" s="44"/>
    </x:row>
    <x:row r="11">
      <x:c r="A11" s="44"/>
      <x:c r="B11" s="44"/>
      <x:c r="C11" s="44"/>
      <x:c r="D11" s="44"/>
      <x:c r="E11" s="44"/>
      <x:c r="F11" s="44"/>
      <x:c r="G11" s="44"/>
      <x:c r="H11" s="44"/>
      <x:c r="I11" s="44"/>
      <x:c r="J11" s="44"/>
      <x:c r="K11" s="44"/>
      <x:c r="L11" s="44"/>
      <x:c r="M11" s="44"/>
      <x:c r="N11" s="44"/>
      <x:c r="O11" s="44"/>
      <x:c r="P11" s="44"/>
      <x:c r="Q11" s="44"/>
      <x:c r="R11" s="44"/>
      <x:c r="S11" s="44"/>
      <x:c r="T11" s="44"/>
      <x:c r="U11" s="44"/>
      <x:c r="V11" s="44"/>
      <x:c r="W11" s="44"/>
      <x:c r="X11" s="44"/>
      <x:c r="Y11" s="44"/>
      <x:c r="Z11" s="44"/>
      <x:c r="AA11" s="44"/>
      <x:c r="AB11" s="44"/>
      <x:c r="AC11" s="44"/>
      <x:c r="AD11" s="44"/>
      <x:c r="AE11" s="44"/>
      <x:c r="AF11" s="44"/>
    </x:row>
    <x:row r="12">
      <x:c r="A12" s="44"/>
      <x:c r="B12" s="44"/>
      <x:c r="C12" s="44"/>
      <x:c r="D12" s="44"/>
      <x:c r="E12" s="44"/>
      <x:c r="F12" s="44"/>
      <x:c r="G12" s="44"/>
      <x:c r="H12" s="44"/>
      <x:c r="I12" s="44"/>
      <x:c r="J12" s="44"/>
      <x:c r="K12" s="44"/>
      <x:c r="L12" s="44"/>
      <x:c r="M12" s="44"/>
      <x:c r="N12" s="44"/>
      <x:c r="O12" s="44"/>
      <x:c r="P12" s="44"/>
      <x:c r="Q12" s="44"/>
      <x:c r="R12" s="44"/>
      <x:c r="S12" s="44"/>
      <x:c r="T12" s="44"/>
      <x:c r="U12" s="44"/>
      <x:c r="V12" s="44"/>
      <x:c r="W12" s="44"/>
      <x:c r="X12" s="44"/>
      <x:c r="Y12" s="44"/>
      <x:c r="Z12" s="44"/>
      <x:c r="AA12" s="44"/>
      <x:c r="AB12" s="44"/>
      <x:c r="AC12" s="44"/>
      <x:c r="AD12" s="44"/>
      <x:c r="AE12" s="44"/>
      <x:c r="AF12" s="44"/>
    </x:row>
    <x:row r="13">
      <x:c r="A13" s="44"/>
      <x:c r="B13" s="44"/>
      <x:c r="C13" s="44"/>
      <x:c r="D13" s="44"/>
      <x:c r="E13" s="44"/>
      <x:c r="F13" s="44"/>
      <x:c r="G13" s="44"/>
      <x:c r="H13" s="44"/>
      <x:c r="I13" s="44"/>
      <x:c r="J13" s="44"/>
      <x:c r="K13" s="44"/>
      <x:c r="L13" s="44"/>
      <x:c r="M13" s="44"/>
      <x:c r="N13" s="44"/>
      <x:c r="O13" s="44"/>
      <x:c r="P13" s="44"/>
      <x:c r="Q13" s="44"/>
      <x:c r="R13" s="44"/>
      <x:c r="S13" s="44"/>
      <x:c r="T13" s="44"/>
      <x:c r="U13" s="44"/>
      <x:c r="V13" s="44"/>
      <x:c r="W13" s="44"/>
      <x:c r="X13" s="44"/>
      <x:c r="Y13" s="44"/>
      <x:c r="Z13" s="44"/>
      <x:c r="AA13" s="44"/>
      <x:c r="AB13" s="44"/>
      <x:c r="AC13" s="44"/>
      <x:c r="AD13" s="44"/>
      <x:c r="AE13" s="44"/>
      <x:c r="AF13" s="44"/>
    </x:row>
    <x:row r="14">
      <x:c r="A14" s="44"/>
      <x:c r="B14" s="44"/>
      <x:c r="C14" s="44"/>
      <x:c r="D14" s="44"/>
      <x:c r="E14" s="44"/>
      <x:c r="F14" s="44"/>
      <x:c r="G14" s="44"/>
      <x:c r="H14" s="44"/>
      <x:c r="I14" s="44"/>
      <x:c r="J14" s="44"/>
      <x:c r="K14" s="44"/>
      <x:c r="L14" s="44"/>
      <x:c r="M14" s="44"/>
      <x:c r="N14" s="44"/>
      <x:c r="O14" s="44"/>
      <x:c r="P14" s="44"/>
      <x:c r="Q14" s="44"/>
      <x:c r="R14" s="44"/>
      <x:c r="S14" s="44"/>
      <x:c r="T14" s="44"/>
      <x:c r="U14" s="44"/>
      <x:c r="V14" s="44"/>
      <x:c r="W14" s="44"/>
      <x:c r="X14" s="44"/>
      <x:c r="Y14" s="44"/>
      <x:c r="Z14" s="44"/>
      <x:c r="AA14" s="44"/>
      <x:c r="AB14" s="44"/>
      <x:c r="AC14" s="44"/>
      <x:c r="AD14" s="44"/>
      <x:c r="AE14" s="44"/>
      <x:c r="AF14" s="44"/>
    </x:row>
    <x:row r="15">
      <x:c r="A15" s="44"/>
      <x:c r="B15" s="44"/>
      <x:c r="C15" s="44"/>
      <x:c r="D15" s="44"/>
      <x:c r="E15" s="44"/>
      <x:c r="F15" s="44"/>
      <x:c r="G15" s="44"/>
      <x:c r="H15" s="44"/>
      <x:c r="I15" s="44"/>
      <x:c r="J15" s="44"/>
      <x:c r="K15" s="44"/>
      <x:c r="L15" s="44"/>
      <x:c r="M15" s="44"/>
      <x:c r="N15" s="44"/>
      <x:c r="O15" s="44"/>
      <x:c r="P15" s="44"/>
      <x:c r="Q15" s="44"/>
      <x:c r="R15" s="44"/>
      <x:c r="S15" s="44"/>
      <x:c r="T15" s="44"/>
      <x:c r="U15" s="44"/>
      <x:c r="V15" s="44"/>
      <x:c r="W15" s="44"/>
      <x:c r="X15" s="44"/>
      <x:c r="Y15" s="44"/>
      <x:c r="Z15" s="44"/>
      <x:c r="AA15" s="44"/>
      <x:c r="AB15" s="44"/>
      <x:c r="AC15" s="44"/>
      <x:c r="AD15" s="44"/>
      <x:c r="AE15" s="44"/>
      <x:c r="AF15" s="44"/>
    </x:row>
    <x:row r="16">
      <x:c r="A16" s="44"/>
      <x:c r="B16" s="44"/>
      <x:c r="C16" s="44"/>
      <x:c r="D16" s="44"/>
      <x:c r="E16" s="44"/>
      <x:c r="F16" s="44"/>
      <x:c r="G16" s="44"/>
      <x:c r="H16" s="44"/>
      <x:c r="I16" s="44"/>
      <x:c r="J16" s="44"/>
      <x:c r="K16" s="44"/>
      <x:c r="L16" s="44"/>
      <x:c r="M16" s="44"/>
      <x:c r="N16" s="44"/>
      <x:c r="O16" s="44"/>
      <x:c r="P16" s="44"/>
      <x:c r="Q16" s="44"/>
      <x:c r="R16" s="44"/>
      <x:c r="S16" s="44"/>
      <x:c r="T16" s="44"/>
      <x:c r="U16" s="44"/>
      <x:c r="V16" s="44"/>
      <x:c r="W16" s="44"/>
      <x:c r="X16" s="44"/>
      <x:c r="Y16" s="44"/>
      <x:c r="Z16" s="44"/>
      <x:c r="AA16" s="44"/>
      <x:c r="AB16" s="44"/>
      <x:c r="AC16" s="44"/>
      <x:c r="AD16" s="44"/>
      <x:c r="AE16" s="44"/>
      <x:c r="AF16" s="44"/>
    </x:row>
    <x:row r="17">
      <x:c r="A17" s="44"/>
      <x:c r="B17" s="44"/>
      <x:c r="C17" s="44"/>
      <x:c r="D17" s="44"/>
      <x:c r="E17" s="44"/>
      <x:c r="F17" s="44"/>
      <x:c r="G17" s="44"/>
      <x:c r="H17" s="44"/>
      <x:c r="I17" s="44"/>
      <x:c r="J17" s="44"/>
      <x:c r="K17" s="44"/>
      <x:c r="L17" s="44"/>
      <x:c r="M17" s="44"/>
      <x:c r="N17" s="44"/>
      <x:c r="O17" s="44"/>
      <x:c r="P17" s="44"/>
      <x:c r="Q17" s="44"/>
      <x:c r="R17" s="44"/>
      <x:c r="S17" s="44"/>
      <x:c r="T17" s="44"/>
      <x:c r="U17" s="44"/>
      <x:c r="V17" s="44"/>
      <x:c r="W17" s="44"/>
      <x:c r="X17" s="44"/>
      <x:c r="Y17" s="44"/>
      <x:c r="Z17" s="44"/>
      <x:c r="AA17" s="44"/>
      <x:c r="AB17" s="44"/>
      <x:c r="AC17" s="44"/>
      <x:c r="AD17" s="44"/>
      <x:c r="AE17" s="44"/>
      <x:c r="AF17" s="44"/>
    </x:row>
    <x:row r="18">
      <x:c r="A18" s="44"/>
      <x:c r="B18" s="44"/>
      <x:c r="C18" s="44"/>
      <x:c r="D18" s="44"/>
      <x:c r="E18" s="44"/>
      <x:c r="F18" s="44"/>
      <x:c r="G18" s="44"/>
      <x:c r="H18" s="44"/>
      <x:c r="I18" s="44"/>
      <x:c r="J18" s="44"/>
      <x:c r="K18" s="44"/>
      <x:c r="L18" s="44"/>
      <x:c r="M18" s="44"/>
      <x:c r="N18" s="44"/>
      <x:c r="O18" s="44"/>
      <x:c r="P18" s="44"/>
      <x:c r="Q18" s="44"/>
      <x:c r="R18" s="44"/>
      <x:c r="S18" s="44"/>
      <x:c r="T18" s="44"/>
      <x:c r="U18" s="44"/>
      <x:c r="V18" s="44"/>
      <x:c r="W18" s="44"/>
      <x:c r="X18" s="44"/>
      <x:c r="Y18" s="44"/>
      <x:c r="Z18" s="44"/>
      <x:c r="AA18" s="44"/>
      <x:c r="AB18" s="44"/>
      <x:c r="AC18" s="44"/>
      <x:c r="AD18" s="44"/>
      <x:c r="AE18" s="44"/>
      <x:c r="AF18" s="44"/>
    </x:row>
    <x:row r="19">
      <x:c r="A19" s="44"/>
      <x:c r="B19" s="44"/>
      <x:c r="C19" s="44"/>
      <x:c r="D19" s="44"/>
      <x:c r="E19" s="44"/>
      <x:c r="F19" s="44"/>
      <x:c r="G19" s="44"/>
      <x:c r="H19" s="44"/>
      <x:c r="I19" s="44"/>
      <x:c r="J19" s="44"/>
      <x:c r="K19" s="44"/>
      <x:c r="L19" s="44"/>
      <x:c r="M19" s="44"/>
      <x:c r="N19" s="44"/>
      <x:c r="O19" s="44"/>
      <x:c r="P19" s="44"/>
      <x:c r="Q19" s="44"/>
      <x:c r="R19" s="44"/>
      <x:c r="S19" s="44"/>
      <x:c r="T19" s="44"/>
      <x:c r="U19" s="44"/>
      <x:c r="V19" s="44"/>
      <x:c r="W19" s="44"/>
      <x:c r="X19" s="44"/>
      <x:c r="Y19" s="44"/>
      <x:c r="Z19" s="44"/>
      <x:c r="AA19" s="44"/>
      <x:c r="AB19" s="44"/>
      <x:c r="AC19" s="44"/>
      <x:c r="AD19" s="44"/>
      <x:c r="AE19" s="44"/>
      <x:c r="AF19" s="44"/>
    </x:row>
    <x:row r="20">
      <x:c r="A20" s="44"/>
      <x:c r="B20" s="44"/>
      <x:c r="C20" s="44"/>
      <x:c r="D20" s="44"/>
      <x:c r="E20" s="44"/>
      <x:c r="F20" s="44"/>
      <x:c r="G20" s="44"/>
      <x:c r="H20" s="44"/>
      <x:c r="I20" s="44"/>
      <x:c r="J20" s="44"/>
      <x:c r="K20" s="44"/>
      <x:c r="L20" s="44"/>
      <x:c r="M20" s="44"/>
      <x:c r="N20" s="44"/>
      <x:c r="O20" s="44"/>
      <x:c r="P20" s="44"/>
      <x:c r="Q20" s="44"/>
      <x:c r="R20" s="44"/>
      <x:c r="S20" s="44"/>
      <x:c r="T20" s="44"/>
      <x:c r="U20" s="44"/>
      <x:c r="V20" s="44"/>
      <x:c r="W20" s="44"/>
      <x:c r="X20" s="44"/>
      <x:c r="Y20" s="44"/>
      <x:c r="Z20" s="44"/>
      <x:c r="AA20" s="44"/>
      <x:c r="AB20" s="44"/>
      <x:c r="AC20" s="44"/>
      <x:c r="AD20" s="44"/>
      <x:c r="AE20" s="44"/>
      <x:c r="AF20" s="44"/>
    </x:row>
    <x:row r="21">
      <x:c r="A21" s="44"/>
      <x:c r="B21" s="44"/>
      <x:c r="C21" s="44"/>
      <x:c r="D21" s="44"/>
      <x:c r="E21" s="44"/>
      <x:c r="F21" s="44"/>
      <x:c r="G21" s="44"/>
      <x:c r="H21" s="44"/>
      <x:c r="I21" s="44"/>
      <x:c r="J21" s="44"/>
      <x:c r="K21" s="44"/>
      <x:c r="L21" s="44"/>
      <x:c r="M21" s="44"/>
      <x:c r="N21" s="44"/>
      <x:c r="O21" s="44"/>
      <x:c r="P21" s="44"/>
      <x:c r="Q21" s="44"/>
      <x:c r="R21" s="44"/>
      <x:c r="S21" s="44"/>
      <x:c r="T21" s="44"/>
      <x:c r="U21" s="44"/>
      <x:c r="V21" s="44"/>
      <x:c r="W21" s="44"/>
      <x:c r="X21" s="44"/>
      <x:c r="Y21" s="44"/>
      <x:c r="Z21" s="44"/>
      <x:c r="AA21" s="44"/>
      <x:c r="AB21" s="44"/>
      <x:c r="AC21" s="44"/>
      <x:c r="AD21" s="44"/>
      <x:c r="AE21" s="44"/>
      <x:c r="AF21" s="44"/>
    </x:row>
    <x:row r="22">
      <x:c r="A22" s="44"/>
      <x:c r="B22" s="44"/>
      <x:c r="C22" s="44"/>
      <x:c r="D22" s="44"/>
      <x:c r="E22" s="44"/>
      <x:c r="F22" s="44"/>
      <x:c r="G22" s="44"/>
      <x:c r="H22" s="44"/>
      <x:c r="I22" s="44"/>
      <x:c r="J22" s="44"/>
      <x:c r="K22" s="44"/>
      <x:c r="L22" s="44"/>
      <x:c r="M22" s="44"/>
      <x:c r="N22" s="44"/>
      <x:c r="O22" s="44"/>
      <x:c r="P22" s="44"/>
      <x:c r="Q22" s="44"/>
      <x:c r="R22" s="44"/>
      <x:c r="S22" s="44"/>
      <x:c r="T22" s="44"/>
      <x:c r="U22" s="44"/>
      <x:c r="V22" s="44"/>
      <x:c r="W22" s="44"/>
      <x:c r="X22" s="44"/>
      <x:c r="Y22" s="44"/>
      <x:c r="Z22" s="44"/>
      <x:c r="AA22" s="44"/>
      <x:c r="AB22" s="44"/>
      <x:c r="AC22" s="44"/>
      <x:c r="AD22" s="44"/>
      <x:c r="AE22" s="44"/>
      <x:c r="AF22" s="44"/>
    </x:row>
    <x:row r="23">
      <x:c r="A23" s="44"/>
      <x:c r="B23" s="44"/>
      <x:c r="C23" s="44"/>
      <x:c r="D23" s="44"/>
      <x:c r="E23" s="44"/>
      <x:c r="F23" s="44"/>
      <x:c r="G23" s="44"/>
      <x:c r="H23" s="44"/>
      <x:c r="I23" s="44"/>
      <x:c r="J23" s="44"/>
      <x:c r="K23" s="44"/>
      <x:c r="L23" s="44"/>
      <x:c r="M23" s="44"/>
      <x:c r="N23" s="44"/>
      <x:c r="O23" s="44"/>
      <x:c r="P23" s="44"/>
      <x:c r="Q23" s="44"/>
      <x:c r="R23" s="44"/>
      <x:c r="S23" s="44"/>
      <x:c r="T23" s="44"/>
      <x:c r="U23" s="44"/>
      <x:c r="V23" s="44"/>
      <x:c r="W23" s="44"/>
      <x:c r="X23" s="44"/>
      <x:c r="Y23" s="44"/>
      <x:c r="Z23" s="44"/>
      <x:c r="AA23" s="44"/>
      <x:c r="AB23" s="44"/>
      <x:c r="AC23" s="44"/>
      <x:c r="AD23" s="44"/>
      <x:c r="AE23" s="44"/>
      <x:c r="AF23" s="44"/>
    </x:row>
    <x:row r="24">
      <x:c r="A24" s="44"/>
      <x:c r="B24" s="44"/>
      <x:c r="C24" s="44"/>
      <x:c r="D24" s="44"/>
      <x:c r="E24" s="44"/>
      <x:c r="F24" s="44"/>
      <x:c r="G24" s="44"/>
      <x:c r="H24" s="44"/>
      <x:c r="I24" s="44"/>
      <x:c r="J24" s="44"/>
      <x:c r="K24" s="44"/>
      <x:c r="L24" s="44"/>
      <x:c r="M24" s="44"/>
      <x:c r="N24" s="44"/>
      <x:c r="O24" s="44"/>
      <x:c r="P24" s="44"/>
      <x:c r="Q24" s="44"/>
      <x:c r="R24" s="44"/>
      <x:c r="S24" s="44"/>
      <x:c r="T24" s="44"/>
      <x:c r="U24" s="44"/>
      <x:c r="V24" s="44"/>
      <x:c r="W24" s="44"/>
      <x:c r="X24" s="44"/>
      <x:c r="Y24" s="44"/>
      <x:c r="Z24" s="44"/>
      <x:c r="AA24" s="44"/>
      <x:c r="AB24" s="44"/>
      <x:c r="AC24" s="44"/>
      <x:c r="AD24" s="44"/>
      <x:c r="AE24" s="44"/>
      <x:c r="AF24" s="44"/>
    </x:row>
    <x:row r="25">
      <x:c r="A25" s="44"/>
      <x:c r="B25" s="44"/>
      <x:c r="C25" s="44"/>
      <x:c r="D25" s="44"/>
      <x:c r="E25" s="44"/>
      <x:c r="F25" s="44"/>
      <x:c r="G25" s="44"/>
      <x:c r="H25" s="44"/>
      <x:c r="I25" s="44"/>
      <x:c r="J25" s="44"/>
      <x:c r="K25" s="44"/>
      <x:c r="L25" s="44"/>
      <x:c r="M25" s="44"/>
      <x:c r="N25" s="44"/>
      <x:c r="O25" s="44"/>
      <x:c r="P25" s="44"/>
      <x:c r="Q25" s="44"/>
      <x:c r="R25" s="44"/>
      <x:c r="S25" s="44"/>
      <x:c r="T25" s="44"/>
      <x:c r="U25" s="44"/>
      <x:c r="V25" s="44"/>
      <x:c r="W25" s="44"/>
      <x:c r="X25" s="44"/>
      <x:c r="Y25" s="44"/>
      <x:c r="Z25" s="44"/>
      <x:c r="AA25" s="44"/>
      <x:c r="AB25" s="44"/>
      <x:c r="AC25" s="44"/>
      <x:c r="AD25" s="44"/>
      <x:c r="AE25" s="44"/>
      <x:c r="AF25" s="44"/>
    </x:row>
    <x:row r="26">
      <x:c r="A26" s="44"/>
      <x:c r="B26" s="44"/>
      <x:c r="C26" s="44"/>
      <x:c r="D26" s="44"/>
      <x:c r="E26" s="44"/>
      <x:c r="F26" s="44"/>
      <x:c r="G26" s="44"/>
      <x:c r="H26" s="44"/>
      <x:c r="I26" s="44"/>
      <x:c r="J26" s="44"/>
      <x:c r="K26" s="44"/>
      <x:c r="L26" s="44"/>
      <x:c r="M26" s="44"/>
      <x:c r="N26" s="44"/>
      <x:c r="O26" s="44"/>
      <x:c r="P26" s="44"/>
      <x:c r="Q26" s="44"/>
      <x:c r="R26" s="44"/>
      <x:c r="S26" s="44"/>
      <x:c r="T26" s="44"/>
      <x:c r="U26" s="44"/>
      <x:c r="V26" s="44"/>
      <x:c r="W26" s="44"/>
      <x:c r="X26" s="44"/>
      <x:c r="Y26" s="44"/>
      <x:c r="Z26" s="44"/>
      <x:c r="AA26" s="44"/>
      <x:c r="AB26" s="44"/>
      <x:c r="AC26" s="44"/>
      <x:c r="AD26" s="44"/>
      <x:c r="AE26" s="44"/>
      <x:c r="AF26" s="44"/>
    </x:row>
    <x:row r="27">
      <x:c r="A27" s="44"/>
      <x:c r="B27" s="44"/>
      <x:c r="C27" s="44"/>
      <x:c r="D27" s="44"/>
      <x:c r="E27" s="44"/>
      <x:c r="F27" s="44"/>
      <x:c r="G27" s="44"/>
      <x:c r="H27" s="44"/>
      <x:c r="I27" s="44"/>
      <x:c r="J27" s="44"/>
      <x:c r="K27" s="44"/>
      <x:c r="L27" s="44"/>
      <x:c r="M27" s="44"/>
      <x:c r="N27" s="44"/>
      <x:c r="O27" s="44"/>
      <x:c r="P27" s="44"/>
      <x:c r="Q27" s="44"/>
      <x:c r="R27" s="44"/>
      <x:c r="S27" s="44"/>
      <x:c r="T27" s="44"/>
      <x:c r="U27" s="44"/>
      <x:c r="V27" s="44"/>
      <x:c r="W27" s="44"/>
      <x:c r="X27" s="44"/>
      <x:c r="Y27" s="44"/>
      <x:c r="Z27" s="44"/>
      <x:c r="AA27" s="44"/>
      <x:c r="AB27" s="44"/>
      <x:c r="AC27" s="44"/>
      <x:c r="AD27" s="44"/>
      <x:c r="AE27" s="44"/>
      <x:c r="AF27" s="44"/>
    </x:row>
    <x:row r="28">
      <x:c r="A28" s="44"/>
      <x:c r="B28" s="44"/>
      <x:c r="C28" s="44"/>
      <x:c r="D28" s="44"/>
      <x:c r="E28" s="44"/>
      <x:c r="F28" s="44"/>
      <x:c r="G28" s="44"/>
      <x:c r="H28" s="44"/>
      <x:c r="I28" s="44"/>
      <x:c r="J28" s="44"/>
      <x:c r="K28" s="44"/>
      <x:c r="L28" s="44"/>
      <x:c r="M28" s="44"/>
      <x:c r="N28" s="44"/>
      <x:c r="O28" s="44"/>
      <x:c r="P28" s="44"/>
      <x:c r="Q28" s="44"/>
      <x:c r="R28" s="44"/>
      <x:c r="S28" s="44"/>
      <x:c r="T28" s="44"/>
      <x:c r="U28" s="44"/>
      <x:c r="V28" s="44"/>
      <x:c r="W28" s="44"/>
      <x:c r="X28" s="44"/>
      <x:c r="Y28" s="44"/>
      <x:c r="Z28" s="44"/>
      <x:c r="AA28" s="44"/>
      <x:c r="AB28" s="44"/>
      <x:c r="AC28" s="44"/>
      <x:c r="AD28" s="44"/>
      <x:c r="AE28" s="44"/>
      <x:c r="AF28" s="44"/>
    </x:row>
    <x:row r="29">
      <x:c r="A29" s="44"/>
      <x:c r="B29" s="44"/>
      <x:c r="C29" s="44"/>
      <x:c r="D29" s="44"/>
      <x:c r="E29" s="44"/>
      <x:c r="F29" s="44"/>
      <x:c r="G29" s="44"/>
      <x:c r="H29" s="44"/>
      <x:c r="I29" s="44"/>
      <x:c r="J29" s="44"/>
      <x:c r="K29" s="44"/>
      <x:c r="L29" s="44"/>
      <x:c r="M29" s="44"/>
      <x:c r="N29" s="44"/>
      <x:c r="O29" s="44"/>
      <x:c r="P29" s="44"/>
      <x:c r="Q29" s="44"/>
      <x:c r="R29" s="44"/>
      <x:c r="S29" s="44"/>
      <x:c r="T29" s="44"/>
      <x:c r="U29" s="44"/>
      <x:c r="V29" s="44"/>
      <x:c r="W29" s="44"/>
      <x:c r="X29" s="44"/>
      <x:c r="Y29" s="44"/>
      <x:c r="Z29" s="44"/>
      <x:c r="AA29" s="44"/>
      <x:c r="AB29" s="44"/>
      <x:c r="AC29" s="44"/>
      <x:c r="AD29" s="44"/>
      <x:c r="AE29" s="44"/>
      <x:c r="AF29" s="44"/>
    </x:row>
    <x:row r="30">
      <x:c r="A30" s="44"/>
      <x:c r="B30" s="44"/>
      <x:c r="C30" s="44"/>
      <x:c r="D30" s="44"/>
      <x:c r="E30" s="44"/>
      <x:c r="F30" s="44"/>
      <x:c r="G30" s="44"/>
      <x:c r="H30" s="44"/>
      <x:c r="I30" s="44"/>
      <x:c r="J30" s="44"/>
      <x:c r="K30" s="44"/>
      <x:c r="L30" s="44"/>
      <x:c r="M30" s="44"/>
      <x:c r="N30" s="44"/>
      <x:c r="O30" s="44"/>
      <x:c r="P30" s="44"/>
      <x:c r="Q30" s="44"/>
      <x:c r="R30" s="44"/>
      <x:c r="S30" s="44"/>
      <x:c r="T30" s="44"/>
      <x:c r="U30" s="44"/>
      <x:c r="V30" s="44"/>
      <x:c r="W30" s="44"/>
      <x:c r="X30" s="44"/>
      <x:c r="Y30" s="44"/>
      <x:c r="Z30" s="44"/>
      <x:c r="AA30" s="44"/>
      <x:c r="AB30" s="44"/>
      <x:c r="AC30" s="44"/>
      <x:c r="AD30" s="44"/>
      <x:c r="AE30" s="44"/>
      <x:c r="AF30" s="44"/>
    </x:row>
    <x:row r="31">
      <x:c r="A31" s="44"/>
      <x:c r="B31" s="44"/>
      <x:c r="C31" s="44"/>
      <x:c r="D31" s="44"/>
      <x:c r="E31" s="44"/>
      <x:c r="F31" s="44"/>
      <x:c r="G31" s="44"/>
      <x:c r="H31" s="44"/>
      <x:c r="I31" s="44"/>
      <x:c r="J31" s="44"/>
      <x:c r="K31" s="44"/>
      <x:c r="L31" s="44"/>
      <x:c r="M31" s="44"/>
      <x:c r="N31" s="44"/>
      <x:c r="O31" s="44"/>
      <x:c r="P31" s="44"/>
      <x:c r="Q31" s="44"/>
      <x:c r="R31" s="44"/>
      <x:c r="S31" s="44"/>
      <x:c r="T31" s="44"/>
      <x:c r="U31" s="44"/>
      <x:c r="V31" s="44"/>
      <x:c r="W31" s="44"/>
      <x:c r="X31" s="44"/>
      <x:c r="Y31" s="44"/>
      <x:c r="Z31" s="44"/>
      <x:c r="AA31" s="44"/>
      <x:c r="AB31" s="44"/>
      <x:c r="AC31" s="44"/>
      <x:c r="AD31" s="44"/>
      <x:c r="AE31" s="44"/>
      <x:c r="AF31" s="44"/>
    </x:row>
    <x:row r="32">
      <x:c r="A32" s="44"/>
      <x:c r="B32" s="44"/>
      <x:c r="C32" s="44"/>
      <x:c r="D32" s="44"/>
      <x:c r="E32" s="44"/>
      <x:c r="F32" s="44"/>
      <x:c r="G32" s="44"/>
      <x:c r="H32" s="44"/>
      <x:c r="I32" s="44"/>
      <x:c r="J32" s="44"/>
      <x:c r="K32" s="44"/>
      <x:c r="L32" s="44"/>
      <x:c r="M32" s="44"/>
      <x:c r="N32" s="44"/>
      <x:c r="O32" s="44"/>
      <x:c r="P32" s="44"/>
      <x:c r="Q32" s="44"/>
      <x:c r="R32" s="44"/>
      <x:c r="S32" s="44"/>
      <x:c r="T32" s="44"/>
      <x:c r="U32" s="44"/>
      <x:c r="V32" s="44"/>
      <x:c r="W32" s="44"/>
      <x:c r="X32" s="44"/>
      <x:c r="Y32" s="44"/>
      <x:c r="Z32" s="44"/>
      <x:c r="AA32" s="44"/>
      <x:c r="AB32" s="44"/>
      <x:c r="AC32" s="44"/>
      <x:c r="AD32" s="44"/>
      <x:c r="AE32" s="44"/>
      <x:c r="AF32" s="44"/>
    </x:row>
    <x:row r="33">
      <x:c r="A33" s="44"/>
      <x:c r="B33" s="44"/>
      <x:c r="C33" s="44"/>
      <x:c r="D33" s="44"/>
      <x:c r="E33" s="44"/>
      <x:c r="F33" s="44"/>
      <x:c r="G33" s="44"/>
      <x:c r="H33" s="44"/>
      <x:c r="I33" s="44"/>
      <x:c r="J33" s="44"/>
      <x:c r="K33" s="44"/>
      <x:c r="L33" s="44"/>
      <x:c r="M33" s="44"/>
      <x:c r="N33" s="44"/>
      <x:c r="O33" s="44"/>
      <x:c r="P33" s="44"/>
      <x:c r="Q33" s="44"/>
      <x:c r="R33" s="44"/>
      <x:c r="S33" s="44"/>
      <x:c r="T33" s="44"/>
      <x:c r="U33" s="44"/>
      <x:c r="V33" s="44"/>
      <x:c r="W33" s="44"/>
      <x:c r="X33" s="44"/>
      <x:c r="Y33" s="44"/>
      <x:c r="Z33" s="44"/>
      <x:c r="AA33" s="44"/>
      <x:c r="AB33" s="44"/>
      <x:c r="AC33" s="44"/>
      <x:c r="AD33" s="44"/>
      <x:c r="AE33" s="44"/>
      <x:c r="AF33" s="44"/>
    </x:row>
    <x:row r="34">
      <x:c r="A34" s="44"/>
      <x:c r="B34" s="44"/>
      <x:c r="C34" s="44"/>
      <x:c r="D34" s="44"/>
      <x:c r="E34" s="44"/>
      <x:c r="F34" s="44"/>
      <x:c r="G34" s="44"/>
      <x:c r="H34" s="44"/>
      <x:c r="I34" s="44"/>
      <x:c r="J34" s="44"/>
      <x:c r="K34" s="44"/>
      <x:c r="L34" s="44"/>
      <x:c r="M34" s="44"/>
      <x:c r="N34" s="44"/>
      <x:c r="O34" s="44"/>
      <x:c r="P34" s="44"/>
      <x:c r="Q34" s="44"/>
      <x:c r="R34" s="44"/>
      <x:c r="S34" s="44"/>
      <x:c r="T34" s="44"/>
      <x:c r="U34" s="44"/>
      <x:c r="V34" s="44"/>
      <x:c r="W34" s="44"/>
      <x:c r="X34" s="44"/>
      <x:c r="Y34" s="44"/>
      <x:c r="Z34" s="44"/>
      <x:c r="AA34" s="44"/>
      <x:c r="AB34" s="44"/>
      <x:c r="AC34" s="44"/>
      <x:c r="AD34" s="44"/>
      <x:c r="AE34" s="44"/>
      <x:c r="AF34" s="44"/>
    </x:row>
    <x:row r="35">
      <x:c r="A35" s="44"/>
      <x:c r="B35" s="44"/>
      <x:c r="C35" s="44"/>
      <x:c r="D35" s="44"/>
      <x:c r="E35" s="44"/>
      <x:c r="F35" s="44"/>
      <x:c r="G35" s="44"/>
      <x:c r="H35" s="44"/>
      <x:c r="I35" s="44"/>
      <x:c r="J35" s="44"/>
      <x:c r="K35" s="44"/>
      <x:c r="L35" s="44"/>
      <x:c r="M35" s="44"/>
      <x:c r="N35" s="44"/>
      <x:c r="O35" s="44"/>
      <x:c r="P35" s="44"/>
      <x:c r="Q35" s="44"/>
      <x:c r="R35" s="44"/>
      <x:c r="S35" s="44"/>
      <x:c r="T35" s="44"/>
      <x:c r="U35" s="44"/>
      <x:c r="V35" s="44"/>
      <x:c r="W35" s="44"/>
      <x:c r="X35" s="44"/>
      <x:c r="Y35" s="44"/>
      <x:c r="Z35" s="44"/>
      <x:c r="AA35" s="44"/>
      <x:c r="AB35" s="44"/>
      <x:c r="AC35" s="44"/>
      <x:c r="AD35" s="44"/>
      <x:c r="AE35" s="44"/>
      <x:c r="AF35" s="44"/>
    </x:row>
    <x:row r="36">
      <x:c r="A36" s="44"/>
      <x:c r="B36" s="44"/>
      <x:c r="C36" s="44"/>
      <x:c r="D36" s="44"/>
      <x:c r="E36" s="44"/>
      <x:c r="F36" s="44"/>
      <x:c r="G36" s="44"/>
      <x:c r="H36" s="44"/>
      <x:c r="I36" s="44"/>
      <x:c r="J36" s="44"/>
      <x:c r="K36" s="44"/>
      <x:c r="L36" s="44"/>
      <x:c r="M36" s="44"/>
      <x:c r="N36" s="44"/>
      <x:c r="O36" s="44"/>
      <x:c r="P36" s="44"/>
      <x:c r="Q36" s="44"/>
      <x:c r="R36" s="44"/>
      <x:c r="S36" s="44"/>
      <x:c r="T36" s="44"/>
      <x:c r="U36" s="44"/>
      <x:c r="V36" s="44"/>
      <x:c r="W36" s="44"/>
      <x:c r="X36" s="44"/>
      <x:c r="Y36" s="44"/>
      <x:c r="Z36" s="44"/>
      <x:c r="AA36" s="44"/>
      <x:c r="AB36" s="44"/>
      <x:c r="AC36" s="44"/>
      <x:c r="AD36" s="44"/>
      <x:c r="AE36" s="44"/>
      <x:c r="AF36" s="44"/>
    </x:row>
    <x:row r="37">
      <x:c r="A37" s="44"/>
      <x:c r="B37" s="44"/>
      <x:c r="C37" s="44"/>
      <x:c r="D37" s="44"/>
      <x:c r="E37" s="44"/>
      <x:c r="F37" s="44"/>
      <x:c r="G37" s="44"/>
      <x:c r="H37" s="44"/>
      <x:c r="I37" s="44"/>
      <x:c r="J37" s="44"/>
      <x:c r="K37" s="44"/>
      <x:c r="L37" s="44"/>
      <x:c r="M37" s="44"/>
      <x:c r="N37" s="44"/>
      <x:c r="O37" s="44"/>
      <x:c r="P37" s="44"/>
      <x:c r="Q37" s="44"/>
      <x:c r="R37" s="44"/>
      <x:c r="S37" s="44"/>
      <x:c r="T37" s="44"/>
      <x:c r="U37" s="44"/>
      <x:c r="V37" s="44"/>
      <x:c r="W37" s="44"/>
      <x:c r="X37" s="44"/>
      <x:c r="Y37" s="44"/>
      <x:c r="Z37" s="44"/>
      <x:c r="AA37" s="44"/>
      <x:c r="AB37" s="44"/>
      <x:c r="AC37" s="44"/>
      <x:c r="AD37" s="44"/>
      <x:c r="AE37" s="44"/>
      <x:c r="AF37" s="44"/>
    </x:row>
    <x:row r="38">
      <x:c r="A38" s="44"/>
      <x:c r="B38" s="44"/>
      <x:c r="C38" s="44"/>
      <x:c r="D38" s="44"/>
      <x:c r="E38" s="44"/>
      <x:c r="F38" s="44"/>
      <x:c r="G38" s="44"/>
      <x:c r="H38" s="44"/>
      <x:c r="I38" s="44"/>
      <x:c r="J38" s="44"/>
      <x:c r="K38" s="44"/>
      <x:c r="L38" s="44"/>
      <x:c r="M38" s="44"/>
      <x:c r="N38" s="44"/>
      <x:c r="O38" s="44"/>
      <x:c r="P38" s="44"/>
      <x:c r="Q38" s="44"/>
      <x:c r="R38" s="44"/>
      <x:c r="S38" s="44"/>
      <x:c r="T38" s="44"/>
      <x:c r="U38" s="44"/>
      <x:c r="V38" s="44"/>
      <x:c r="W38" s="44"/>
      <x:c r="X38" s="44"/>
      <x:c r="Y38" s="44"/>
      <x:c r="Z38" s="44"/>
      <x:c r="AA38" s="44"/>
      <x:c r="AB38" s="44"/>
      <x:c r="AC38" s="44"/>
      <x:c r="AD38" s="44"/>
      <x:c r="AE38" s="44"/>
      <x:c r="AF38" s="44"/>
    </x:row>
    <x:row r="39">
      <x:c r="A39" s="44"/>
      <x:c r="B39" s="44"/>
      <x:c r="C39" s="44"/>
      <x:c r="D39" s="44"/>
      <x:c r="E39" s="44"/>
      <x:c r="F39" s="44"/>
      <x:c r="G39" s="44"/>
      <x:c r="H39" s="44"/>
      <x:c r="I39" s="44"/>
      <x:c r="J39" s="44"/>
      <x:c r="K39" s="44"/>
      <x:c r="L39" s="44"/>
      <x:c r="M39" s="44"/>
      <x:c r="N39" s="44"/>
      <x:c r="O39" s="44"/>
      <x:c r="P39" s="44"/>
      <x:c r="Q39" s="44"/>
      <x:c r="R39" s="44"/>
      <x:c r="S39" s="44"/>
      <x:c r="T39" s="44"/>
      <x:c r="U39" s="44"/>
      <x:c r="V39" s="44"/>
      <x:c r="W39" s="44"/>
      <x:c r="X39" s="44"/>
      <x:c r="Y39" s="44"/>
      <x:c r="Z39" s="44"/>
      <x:c r="AA39" s="44"/>
      <x:c r="AB39" s="44"/>
      <x:c r="AC39" s="44"/>
      <x:c r="AD39" s="44"/>
      <x:c r="AE39" s="44"/>
      <x:c r="AF39" s="44"/>
    </x:row>
    <x:row r="40">
      <x:c r="A40" s="44"/>
      <x:c r="B40" s="44"/>
      <x:c r="C40" s="44"/>
      <x:c r="D40" s="44"/>
      <x:c r="E40" s="44"/>
      <x:c r="F40" s="44"/>
      <x:c r="G40" s="44"/>
      <x:c r="H40" s="44"/>
      <x:c r="I40" s="44"/>
      <x:c r="J40" s="44"/>
      <x:c r="K40" s="44"/>
      <x:c r="L40" s="44"/>
      <x:c r="M40" s="44"/>
      <x:c r="N40" s="44"/>
      <x:c r="O40" s="44"/>
      <x:c r="P40" s="44"/>
      <x:c r="Q40" s="44"/>
      <x:c r="R40" s="44"/>
      <x:c r="S40" s="44"/>
      <x:c r="T40" s="44"/>
      <x:c r="U40" s="44"/>
      <x:c r="V40" s="44"/>
      <x:c r="W40" s="44"/>
      <x:c r="X40" s="44"/>
      <x:c r="Y40" s="44"/>
      <x:c r="Z40" s="44"/>
      <x:c r="AA40" s="44"/>
      <x:c r="AB40" s="44"/>
      <x:c r="AC40" s="44"/>
      <x:c r="AD40" s="44"/>
      <x:c r="AE40" s="44"/>
      <x:c r="AF40" s="44"/>
    </x:row>
    <x:row r="41">
      <x:c r="A41" s="44"/>
      <x:c r="B41" s="44"/>
      <x:c r="C41" s="44"/>
      <x:c r="D41" s="44"/>
      <x:c r="E41" s="44"/>
      <x:c r="F41" s="44"/>
      <x:c r="G41" s="44"/>
      <x:c r="H41" s="44"/>
      <x:c r="I41" s="44"/>
      <x:c r="J41" s="44"/>
      <x:c r="K41" s="44"/>
      <x:c r="L41" s="44"/>
      <x:c r="M41" s="44"/>
      <x:c r="N41" s="44"/>
      <x:c r="O41" s="44"/>
      <x:c r="P41" s="44"/>
      <x:c r="Q41" s="44"/>
      <x:c r="R41" s="44"/>
      <x:c r="S41" s="44"/>
      <x:c r="T41" s="44"/>
      <x:c r="U41" s="44"/>
      <x:c r="V41" s="44"/>
      <x:c r="W41" s="44"/>
      <x:c r="X41" s="44"/>
      <x:c r="Y41" s="44"/>
      <x:c r="Z41" s="44"/>
      <x:c r="AA41" s="44"/>
      <x:c r="AB41" s="44"/>
      <x:c r="AC41" s="44"/>
      <x:c r="AD41" s="44"/>
      <x:c r="AE41" s="44"/>
      <x:c r="AF41" s="44"/>
    </x:row>
    <x:row r="42">
      <x:c r="A42" s="44"/>
      <x:c r="B42" s="44"/>
      <x:c r="C42" s="44"/>
      <x:c r="D42" s="44"/>
      <x:c r="E42" s="44"/>
      <x:c r="F42" s="44"/>
      <x:c r="G42" s="44"/>
      <x:c r="H42" s="44"/>
      <x:c r="I42" s="44"/>
      <x:c r="J42" s="44"/>
      <x:c r="K42" s="44"/>
      <x:c r="L42" s="44"/>
      <x:c r="M42" s="44"/>
      <x:c r="N42" s="44"/>
      <x:c r="O42" s="44"/>
      <x:c r="P42" s="44"/>
      <x:c r="Q42" s="44"/>
      <x:c r="R42" s="44"/>
      <x:c r="S42" s="44"/>
      <x:c r="T42" s="44"/>
      <x:c r="U42" s="44"/>
      <x:c r="V42" s="44"/>
      <x:c r="W42" s="44"/>
      <x:c r="X42" s="44"/>
      <x:c r="Y42" s="44"/>
      <x:c r="Z42" s="44"/>
      <x:c r="AA42" s="44"/>
      <x:c r="AB42" s="44"/>
      <x:c r="AC42" s="44"/>
      <x:c r="AD42" s="44"/>
      <x:c r="AE42" s="44"/>
      <x:c r="AF42" s="44"/>
    </x:row>
    <x:row r="43">
      <x:c r="A43" s="44"/>
      <x:c r="B43" s="44"/>
      <x:c r="C43" s="44"/>
      <x:c r="D43" s="44"/>
      <x:c r="E43" s="44"/>
      <x:c r="F43" s="44"/>
      <x:c r="G43" s="44"/>
      <x:c r="H43" s="44"/>
      <x:c r="I43" s="44"/>
      <x:c r="J43" s="44"/>
      <x:c r="K43" s="44"/>
      <x:c r="L43" s="44"/>
      <x:c r="M43" s="44"/>
      <x:c r="N43" s="44"/>
      <x:c r="O43" s="44"/>
      <x:c r="P43" s="44"/>
      <x:c r="Q43" s="44"/>
      <x:c r="R43" s="44"/>
      <x:c r="S43" s="44"/>
      <x:c r="T43" s="44"/>
      <x:c r="U43" s="44"/>
      <x:c r="V43" s="44"/>
      <x:c r="W43" s="44"/>
      <x:c r="X43" s="44"/>
      <x:c r="Y43" s="44"/>
      <x:c r="Z43" s="44"/>
      <x:c r="AA43" s="44"/>
      <x:c r="AB43" s="44"/>
      <x:c r="AC43" s="44"/>
      <x:c r="AD43" s="44"/>
      <x:c r="AE43" s="44"/>
      <x:c r="AF43" s="44"/>
    </x:row>
    <x:row r="44">
      <x:c r="A44" s="44"/>
      <x:c r="B44" s="44"/>
      <x:c r="C44" s="44"/>
      <x:c r="D44" s="44"/>
      <x:c r="E44" s="44"/>
      <x:c r="F44" s="44"/>
      <x:c r="G44" s="44"/>
      <x:c r="H44" s="44"/>
      <x:c r="I44" s="44"/>
      <x:c r="J44" s="44"/>
      <x:c r="K44" s="44"/>
      <x:c r="L44" s="44"/>
      <x:c r="M44" s="44"/>
      <x:c r="N44" s="44"/>
      <x:c r="O44" s="44"/>
      <x:c r="P44" s="44"/>
      <x:c r="Q44" s="44"/>
      <x:c r="R44" s="44"/>
      <x:c r="S44" s="44"/>
      <x:c r="T44" s="44"/>
      <x:c r="U44" s="44"/>
      <x:c r="V44" s="44"/>
      <x:c r="W44" s="44"/>
      <x:c r="X44" s="44"/>
      <x:c r="Y44" s="44"/>
      <x:c r="Z44" s="44"/>
      <x:c r="AA44" s="44"/>
      <x:c r="AB44" s="44"/>
      <x:c r="AC44" s="44"/>
      <x:c r="AD44" s="44"/>
      <x:c r="AE44" s="44"/>
      <x:c r="AF44" s="44"/>
    </x:row>
    <x:row r="45">
      <x:c r="A45" s="44"/>
      <x:c r="B45" s="44"/>
      <x:c r="C45" s="44"/>
      <x:c r="D45" s="44"/>
      <x:c r="E45" s="44"/>
      <x:c r="F45" s="44"/>
      <x:c r="G45" s="44"/>
      <x:c r="H45" s="44"/>
      <x:c r="I45" s="44"/>
      <x:c r="J45" s="44"/>
      <x:c r="K45" s="44"/>
      <x:c r="L45" s="44"/>
      <x:c r="M45" s="44"/>
      <x:c r="N45" s="44"/>
      <x:c r="O45" s="44"/>
      <x:c r="P45" s="44"/>
      <x:c r="Q45" s="44"/>
      <x:c r="R45" s="44"/>
      <x:c r="S45" s="44"/>
      <x:c r="T45" s="44"/>
      <x:c r="U45" s="44"/>
      <x:c r="V45" s="44"/>
      <x:c r="W45" s="44"/>
      <x:c r="X45" s="44"/>
      <x:c r="Y45" s="44"/>
      <x:c r="Z45" s="44"/>
      <x:c r="AA45" s="44"/>
      <x:c r="AB45" s="44"/>
      <x:c r="AC45" s="44"/>
      <x:c r="AD45" s="44"/>
      <x:c r="AE45" s="44"/>
      <x:c r="AF45" s="44"/>
    </x:row>
    <x:row r="46">
      <x:c r="A46" s="44"/>
      <x:c r="B46" s="44"/>
      <x:c r="C46" s="44"/>
      <x:c r="D46" s="44"/>
      <x:c r="E46" s="44"/>
      <x:c r="F46" s="44"/>
      <x:c r="G46" s="44"/>
      <x:c r="H46" s="44"/>
      <x:c r="I46" s="44"/>
      <x:c r="J46" s="44"/>
      <x:c r="K46" s="44"/>
      <x:c r="L46" s="44"/>
      <x:c r="M46" s="44"/>
      <x:c r="N46" s="44"/>
      <x:c r="O46" s="44"/>
      <x:c r="P46" s="44"/>
      <x:c r="Q46" s="44"/>
      <x:c r="R46" s="44"/>
      <x:c r="S46" s="44"/>
      <x:c r="T46" s="44"/>
      <x:c r="U46" s="44"/>
      <x:c r="V46" s="44"/>
      <x:c r="W46" s="44"/>
      <x:c r="X46" s="44"/>
      <x:c r="Y46" s="44"/>
      <x:c r="Z46" s="44"/>
      <x:c r="AA46" s="44"/>
      <x:c r="AB46" s="44"/>
      <x:c r="AC46" s="44"/>
      <x:c r="AD46" s="44"/>
      <x:c r="AE46" s="44"/>
      <x:c r="AF46" s="44"/>
    </x:row>
    <x:row r="47">
      <x:c r="A47" s="44"/>
      <x:c r="B47" s="44"/>
      <x:c r="C47" s="44"/>
      <x:c r="D47" s="44"/>
      <x:c r="E47" s="44"/>
      <x:c r="F47" s="44"/>
      <x:c r="G47" s="44"/>
      <x:c r="H47" s="44"/>
      <x:c r="I47" s="44"/>
      <x:c r="J47" s="44"/>
      <x:c r="K47" s="44"/>
      <x:c r="L47" s="44"/>
      <x:c r="M47" s="44"/>
      <x:c r="N47" s="44"/>
      <x:c r="O47" s="44"/>
      <x:c r="P47" s="44"/>
      <x:c r="Q47" s="44"/>
      <x:c r="R47" s="44"/>
      <x:c r="S47" s="44"/>
      <x:c r="T47" s="44"/>
      <x:c r="U47" s="44"/>
      <x:c r="V47" s="44"/>
      <x:c r="W47" s="44"/>
      <x:c r="X47" s="44"/>
      <x:c r="Y47" s="44"/>
      <x:c r="Z47" s="44"/>
      <x:c r="AA47" s="44"/>
      <x:c r="AB47" s="44"/>
      <x:c r="AC47" s="44"/>
      <x:c r="AD47" s="44"/>
      <x:c r="AE47" s="44"/>
      <x:c r="AF47" s="44"/>
    </x:row>
    <x:row r="48">
      <x:c r="A48" s="44"/>
      <x:c r="B48" s="44"/>
      <x:c r="C48" s="44"/>
      <x:c r="D48" s="44"/>
      <x:c r="E48" s="44"/>
      <x:c r="F48" s="44"/>
      <x:c r="G48" s="44"/>
      <x:c r="H48" s="44"/>
      <x:c r="I48" s="44"/>
      <x:c r="J48" s="44"/>
      <x:c r="K48" s="44"/>
      <x:c r="L48" s="44"/>
      <x:c r="M48" s="44"/>
      <x:c r="N48" s="44"/>
      <x:c r="O48" s="44"/>
      <x:c r="P48" s="44"/>
      <x:c r="Q48" s="44"/>
      <x:c r="R48" s="44"/>
      <x:c r="S48" s="44"/>
      <x:c r="T48" s="44"/>
      <x:c r="U48" s="44"/>
      <x:c r="V48" s="44"/>
      <x:c r="W48" s="44"/>
      <x:c r="X48" s="44"/>
      <x:c r="Y48" s="44"/>
      <x:c r="Z48" s="44"/>
      <x:c r="AA48" s="44"/>
      <x:c r="AB48" s="44"/>
      <x:c r="AC48" s="44"/>
      <x:c r="AD48" s="44"/>
      <x:c r="AE48" s="44"/>
      <x:c r="AF48" s="44"/>
    </x:row>
    <x:row r="49">
      <x:c r="A49" s="44"/>
      <x:c r="B49" s="44"/>
      <x:c r="C49" s="44"/>
      <x:c r="D49" s="44"/>
      <x:c r="E49" s="44"/>
      <x:c r="F49" s="44"/>
      <x:c r="G49" s="44"/>
      <x:c r="H49" s="44"/>
      <x:c r="I49" s="44"/>
      <x:c r="J49" s="44"/>
      <x:c r="K49" s="44"/>
      <x:c r="L49" s="44"/>
      <x:c r="M49" s="44"/>
      <x:c r="N49" s="44"/>
      <x:c r="O49" s="44"/>
      <x:c r="P49" s="44"/>
      <x:c r="Q49" s="44"/>
      <x:c r="R49" s="44"/>
      <x:c r="S49" s="44"/>
      <x:c r="T49" s="44"/>
      <x:c r="U49" s="44"/>
      <x:c r="V49" s="44"/>
      <x:c r="W49" s="44"/>
      <x:c r="X49" s="44"/>
      <x:c r="Y49" s="44"/>
      <x:c r="Z49" s="44"/>
      <x:c r="AA49" s="44"/>
      <x:c r="AB49" s="44"/>
      <x:c r="AC49" s="44"/>
      <x:c r="AD49" s="44"/>
      <x:c r="AE49" s="44"/>
      <x:c r="AF49" s="44"/>
    </x:row>
    <x:row r="50">
      <x:c r="A50" s="44"/>
      <x:c r="B50" s="44"/>
      <x:c r="C50" s="44"/>
      <x:c r="D50" s="44"/>
      <x:c r="E50" s="44"/>
      <x:c r="F50" s="44"/>
      <x:c r="G50" s="44"/>
      <x:c r="H50" s="44"/>
      <x:c r="I50" s="44"/>
      <x:c r="J50" s="44"/>
      <x:c r="K50" s="44"/>
      <x:c r="L50" s="44"/>
      <x:c r="M50" s="44"/>
      <x:c r="N50" s="44"/>
      <x:c r="O50" s="44"/>
      <x:c r="P50" s="44"/>
      <x:c r="Q50" s="44"/>
      <x:c r="R50" s="44"/>
      <x:c r="S50" s="44"/>
      <x:c r="T50" s="44"/>
      <x:c r="U50" s="44"/>
      <x:c r="V50" s="44"/>
      <x:c r="W50" s="44"/>
      <x:c r="X50" s="44"/>
      <x:c r="Y50" s="44"/>
      <x:c r="Z50" s="44"/>
      <x:c r="AA50" s="44"/>
      <x:c r="AB50" s="44"/>
      <x:c r="AC50" s="44"/>
      <x:c r="AD50" s="44"/>
      <x:c r="AE50" s="44"/>
      <x:c r="AF50" s="44"/>
    </x:row>
  </x:sheetData>
  <x:mergeCells>
    <x:mergeCell ref="A1:H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</x:cols>
  <x:sheetData>
    <x:row r="1">
      <x:c r="A1" s="46" t="str">
        <x:v>ID</x:v>
      </x:c>
      <x:c r="B1" s="46" t="str">
        <x:v>G1</x:v>
      </x:c>
      <x:c r="C1" s="46" t="str">
        <x:v>G2</x:v>
      </x:c>
      <x:c r="D1" s="46" t="str">
        <x:v>studytime</x:v>
      </x:c>
      <x:c r="E1" s="46" t="str">
        <x:v>failures</x:v>
      </x:c>
      <x:c r="F1" s="46" t="str">
        <x:v>G3</x:v>
      </x:c>
      <x:c r="G1" s="46" t="str">
        <x:v>Intercept</x:v>
      </x:c>
      <x:c r="H1" s="46" t="str">
        <x:v>z_G1</x:v>
      </x:c>
      <x:c r="I1" s="46" t="str">
        <x:v>z_G2</x:v>
      </x:c>
      <x:c r="J1" s="46" t="str">
        <x:v>z_studytime</x:v>
      </x:c>
      <x:c r="K1" s="46" t="str">
        <x:v>z_failures</x:v>
      </x:c>
      <x:c r="L1" s="44"/>
      <x:c r="M1" s="44"/>
      <x:c r="N1" s="44"/>
      <x:c r="O1" s="44"/>
      <x:c r="P1" s="44"/>
      <x:c r="Q1" s="44"/>
      <x:c r="R1" s="44"/>
      <x:c r="S1" s="44"/>
      <x:c r="T1" s="44"/>
      <x:c r="U1" s="44"/>
      <x:c r="V1" s="44"/>
      <x:c r="W1" s="44"/>
      <x:c r="X1" s="44"/>
      <x:c r="Y1" s="44"/>
      <x:c r="Z1" s="44"/>
      <x:c r="AA1" s="44"/>
      <x:c r="AB1" s="44"/>
      <x:c r="AC1" s="44"/>
      <x:c r="AD1" s="44"/>
      <x:c r="AE1" s="44"/>
      <x:c r="AF1" s="44"/>
    </x:row>
    <x:row r="2">
      <x:c r="A2" s="44" t="n">
        <x:v>1</x:v>
      </x:c>
      <x:c r="B2" s="52" t="n">
        <x:v>5</x:v>
      </x:c>
      <x:c r="C2" s="52" t="n">
        <x:v>6</x:v>
      </x:c>
      <x:c r="D2" s="52" t="n">
        <x:v>2</x:v>
      </x:c>
      <x:c r="E2" s="52" t="n">
        <x:v>0</x:v>
      </x:c>
      <x:c r="F2" s="52" t="n">
        <x:v>6</x:v>
      </x:c>
      <x:c r="G2" s="44" t="n">
        <x:f>1</x:f>
        <x:v>1</x:v>
      </x:c>
      <x:c r="H2" s="53" t="n">
        <x:f>(B2-AVERAGE($B$2:$B$26))/STDEV.S($B$2:$B$26)</x:f>
        <x:v>-1.9129834015237808</x:v>
      </x:c>
      <x:c r="I2" s="53" t="n">
        <x:f>(C2-AVERAGE($C$2:$C$26))/STDEV.S($C$2:$C$26)</x:f>
        <x:v>-1.732257872145654</x:v>
      </x:c>
      <x:c r="J2" s="53" t="n">
        <x:f>(D2-AVERAGE($D$2:$D$26))/STDEV.S($D$2:$D$26)</x:f>
        <x:v>-0.6880749225019827</x:v>
      </x:c>
      <x:c r="K2" s="53" t="n">
        <x:f>(E2-AVERAGE($E$2:$E$26))/STDEV.S($E$2:$E$26)</x:f>
        <x:v>-1.0474458731327634</x:v>
      </x:c>
      <x:c r="L2" s="44"/>
      <x:c r="M2" s="44"/>
      <x:c r="N2" s="44"/>
      <x:c r="O2" s="44"/>
      <x:c r="P2" s="44"/>
      <x:c r="Q2" s="44"/>
      <x:c r="R2" s="44"/>
      <x:c r="S2" s="44"/>
      <x:c r="T2" s="44"/>
      <x:c r="U2" s="44"/>
      <x:c r="V2" s="44"/>
      <x:c r="W2" s="44"/>
      <x:c r="X2" s="44"/>
      <x:c r="Y2" s="44"/>
      <x:c r="Z2" s="44"/>
      <x:c r="AA2" s="44"/>
      <x:c r="AB2" s="44"/>
      <x:c r="AC2" s="44"/>
      <x:c r="AD2" s="44"/>
      <x:c r="AE2" s="44"/>
      <x:c r="AF2" s="44"/>
    </x:row>
    <x:row r="3">
      <x:c r="A3" s="44" t="n">
        <x:v>2</x:v>
      </x:c>
      <x:c r="B3" s="52" t="n">
        <x:v>7</x:v>
      </x:c>
      <x:c r="C3" s="52" t="n">
        <x:v>8</x:v>
      </x:c>
      <x:c r="D3" s="52" t="n">
        <x:v>2</x:v>
      </x:c>
      <x:c r="E3" s="52" t="n">
        <x:v>0</x:v>
      </x:c>
      <x:c r="F3" s="52" t="n">
        <x:v>8</x:v>
      </x:c>
      <x:c r="G3" s="44" t="n">
        <x:f>1</x:f>
        <x:v>1</x:v>
      </x:c>
      <x:c r="H3" s="53" t="n">
        <x:f>(B3-AVERAGE($B$2:$B$26))/STDEV.S($B$2:$B$26)</x:f>
        <x:v>-1.2710426627574116</x:v>
      </x:c>
      <x:c r="I3" s="53" t="n">
        <x:f>(C3-AVERAGE($C$2:$C$26))/STDEV.S($C$2:$C$26)</x:f>
        <x:v>-1.0164488340689375</x:v>
      </x:c>
      <x:c r="J3" s="53" t="n">
        <x:f>(D3-AVERAGE($D$2:$D$26))/STDEV.S($D$2:$D$26)</x:f>
        <x:v>-0.6880749225019827</x:v>
      </x:c>
      <x:c r="K3" s="53" t="n">
        <x:f>(E3-AVERAGE($E$2:$E$26))/STDEV.S($E$2:$E$26)</x:f>
        <x:v>-1.0474458731327634</x:v>
      </x:c>
      <x:c r="L3" s="44"/>
      <x:c r="M3" s="44"/>
      <x:c r="N3" s="44"/>
      <x:c r="O3" s="44"/>
      <x:c r="P3" s="44"/>
      <x:c r="Q3" s="44"/>
      <x:c r="R3" s="44"/>
      <x:c r="S3" s="44"/>
      <x:c r="T3" s="44"/>
      <x:c r="U3" s="44"/>
      <x:c r="V3" s="44"/>
      <x:c r="W3" s="44"/>
      <x:c r="X3" s="44"/>
      <x:c r="Y3" s="44"/>
      <x:c r="Z3" s="44"/>
      <x:c r="AA3" s="44"/>
      <x:c r="AB3" s="44"/>
      <x:c r="AC3" s="44"/>
      <x:c r="AD3" s="44"/>
      <x:c r="AE3" s="44"/>
      <x:c r="AF3" s="44"/>
    </x:row>
    <x:row r="4">
      <x:c r="A4" s="44" t="n">
        <x:v>3</x:v>
      </x:c>
      <x:c r="B4" s="52" t="n">
        <x:v>8</x:v>
      </x:c>
      <x:c r="C4" s="52" t="n">
        <x:v>9</x:v>
      </x:c>
      <x:c r="D4" s="52" t="n">
        <x:v>2</x:v>
      </x:c>
      <x:c r="E4" s="52" t="n">
        <x:v>0</x:v>
      </x:c>
      <x:c r="F4" s="52" t="n">
        <x:v>10</x:v>
      </x:c>
      <x:c r="G4" s="44" t="n">
        <x:f>1</x:f>
        <x:v>1</x:v>
      </x:c>
      <x:c r="H4" s="53" t="n">
        <x:f>(B4-AVERAGE($B$2:$B$26))/STDEV.S($B$2:$B$26)</x:f>
        <x:v>-0.9500722933742268</x:v>
      </x:c>
      <x:c r="I4" s="53" t="n">
        <x:f>(C4-AVERAGE($C$2:$C$26))/STDEV.S($C$2:$C$26)</x:f>
        <x:v>-0.6585443150305792</x:v>
      </x:c>
      <x:c r="J4" s="53" t="n">
        <x:f>(D4-AVERAGE($D$2:$D$26))/STDEV.S($D$2:$D$26)</x:f>
        <x:v>-0.6880749225019827</x:v>
      </x:c>
      <x:c r="K4" s="53" t="n">
        <x:f>(E4-AVERAGE($E$2:$E$26))/STDEV.S($E$2:$E$26)</x:f>
        <x:v>-1.0474458731327634</x:v>
      </x:c>
      <x:c r="L4" s="44"/>
      <x:c r="M4" s="44"/>
      <x:c r="N4" s="44"/>
      <x:c r="O4" s="44"/>
      <x:c r="P4" s="44"/>
      <x:c r="Q4" s="44"/>
      <x:c r="R4" s="44"/>
      <x:c r="S4" s="44"/>
      <x:c r="T4" s="44"/>
      <x:c r="U4" s="44"/>
      <x:c r="V4" s="44"/>
      <x:c r="W4" s="44"/>
      <x:c r="X4" s="44"/>
      <x:c r="Y4" s="44"/>
      <x:c r="Z4" s="44"/>
      <x:c r="AA4" s="44"/>
      <x:c r="AB4" s="44"/>
      <x:c r="AC4" s="44"/>
      <x:c r="AD4" s="44"/>
      <x:c r="AE4" s="44"/>
      <x:c r="AF4" s="44"/>
    </x:row>
    <x:row r="5">
      <x:c r="A5" s="44" t="n">
        <x:v>4</x:v>
      </x:c>
      <x:c r="B5" s="52" t="n">
        <x:v>10</x:v>
      </x:c>
      <x:c r="C5" s="52" t="n">
        <x:v>11</x:v>
      </x:c>
      <x:c r="D5" s="52" t="n">
        <x:v>3</x:v>
      </x:c>
      <x:c r="E5" s="52" t="n">
        <x:v>0</x:v>
      </x:c>
      <x:c r="F5" s="52" t="n">
        <x:v>11</x:v>
      </x:c>
      <x:c r="G5" s="44" t="n">
        <x:f>1</x:f>
        <x:v>1</x:v>
      </x:c>
      <x:c r="H5" s="53" t="n">
        <x:f>(B5-AVERAGE($B$2:$B$26))/STDEV.S($B$2:$B$26)</x:f>
        <x:v>-0.30813155460785757</x:v>
      </x:c>
      <x:c r="I5" s="53" t="n">
        <x:f>(C5-AVERAGE($C$2:$C$26))/STDEV.S($C$2:$C$26)</x:f>
        <x:v>0.05726472304613738</x:v>
      </x:c>
      <x:c r="J5" s="53" t="n">
        <x:f>(D5-AVERAGE($D$2:$D$26))/STDEV.S($D$2:$D$26)</x:f>
        <x:v>0.32379996353034457</x:v>
      </x:c>
      <x:c r="K5" s="53" t="n">
        <x:f>(E5-AVERAGE($E$2:$E$26))/STDEV.S($E$2:$E$26)</x:f>
        <x:v>-1.0474458731327634</x:v>
      </x:c>
      <x:c r="L5" s="44"/>
      <x:c r="M5" s="44"/>
      <x:c r="N5" s="44"/>
      <x:c r="O5" s="44"/>
      <x:c r="P5" s="44"/>
      <x:c r="Q5" s="44"/>
      <x:c r="R5" s="44"/>
      <x:c r="S5" s="44"/>
      <x:c r="T5" s="44"/>
      <x:c r="U5" s="44"/>
      <x:c r="V5" s="44"/>
      <x:c r="W5" s="44"/>
      <x:c r="X5" s="44"/>
      <x:c r="Y5" s="44"/>
      <x:c r="Z5" s="44"/>
      <x:c r="AA5" s="44"/>
      <x:c r="AB5" s="44"/>
      <x:c r="AC5" s="44"/>
      <x:c r="AD5" s="44"/>
      <x:c r="AE5" s="44"/>
      <x:c r="AF5" s="44"/>
    </x:row>
    <x:row r="6">
      <x:c r="A6" s="44" t="n">
        <x:v>5</x:v>
      </x:c>
      <x:c r="B6" s="52" t="n">
        <x:v>11</x:v>
      </x:c>
      <x:c r="C6" s="52" t="n">
        <x:v>11</x:v>
      </x:c>
      <x:c r="D6" s="52" t="n">
        <x:v>3</x:v>
      </x:c>
      <x:c r="E6" s="52" t="n">
        <x:v>0</x:v>
      </x:c>
      <x:c r="F6" s="52" t="n">
        <x:v>12</x:v>
      </x:c>
      <x:c r="G6" s="44" t="n">
        <x:f>1</x:f>
        <x:v>1</x:v>
      </x:c>
      <x:c r="H6" s="53" t="n">
        <x:f>(B6-AVERAGE($B$2:$B$26))/STDEV.S($B$2:$B$26)</x:f>
        <x:v>0.012838814775327114</x:v>
      </x:c>
      <x:c r="I6" s="53" t="n">
        <x:f>(C6-AVERAGE($C$2:$C$26))/STDEV.S($C$2:$C$26)</x:f>
        <x:v>0.05726472304613738</x:v>
      </x:c>
      <x:c r="J6" s="53" t="n">
        <x:f>(D6-AVERAGE($D$2:$D$26))/STDEV.S($D$2:$D$26)</x:f>
        <x:v>0.32379996353034457</x:v>
      </x:c>
      <x:c r="K6" s="53" t="n">
        <x:f>(E6-AVERAGE($E$2:$E$26))/STDEV.S($E$2:$E$26)</x:f>
        <x:v>-1.0474458731327634</x:v>
      </x:c>
      <x:c r="L6" s="44"/>
      <x:c r="M6" s="44"/>
      <x:c r="N6" s="44"/>
      <x:c r="O6" s="44"/>
      <x:c r="P6" s="44"/>
      <x:c r="Q6" s="44"/>
      <x:c r="R6" s="44"/>
      <x:c r="S6" s="44"/>
      <x:c r="T6" s="44"/>
      <x:c r="U6" s="44"/>
      <x:c r="V6" s="44"/>
      <x:c r="W6" s="44"/>
      <x:c r="X6" s="44"/>
      <x:c r="Y6" s="44"/>
      <x:c r="Z6" s="44"/>
      <x:c r="AA6" s="44"/>
      <x:c r="AB6" s="44"/>
      <x:c r="AC6" s="44"/>
      <x:c r="AD6" s="44"/>
      <x:c r="AE6" s="44"/>
      <x:c r="AF6" s="44"/>
    </x:row>
    <x:row r="7">
      <x:c r="A7" s="44" t="n">
        <x:v>6</x:v>
      </x:c>
      <x:c r="B7" s="52" t="n">
        <x:v>12</x:v>
      </x:c>
      <x:c r="C7" s="52" t="n">
        <x:v>13</x:v>
      </x:c>
      <x:c r="D7" s="52" t="n">
        <x:v>3</x:v>
      </x:c>
      <x:c r="E7" s="52" t="n">
        <x:v>0</x:v>
      </x:c>
      <x:c r="F7" s="52" t="n">
        <x:v>13</x:v>
      </x:c>
      <x:c r="G7" s="44" t="n">
        <x:f>1</x:f>
        <x:v>1</x:v>
      </x:c>
      <x:c r="H7" s="53" t="n">
        <x:f>(B7-AVERAGE($B$2:$B$26))/STDEV.S($B$2:$B$26)</x:f>
        <x:v>0.3338091841585118</x:v>
      </x:c>
      <x:c r="I7" s="53" t="n">
        <x:f>(C7-AVERAGE($C$2:$C$26))/STDEV.S($C$2:$C$26)</x:f>
        <x:v>0.773073761122854</x:v>
      </x:c>
      <x:c r="J7" s="53" t="n">
        <x:f>(D7-AVERAGE($D$2:$D$26))/STDEV.S($D$2:$D$26)</x:f>
        <x:v>0.32379996353034457</x:v>
      </x:c>
      <x:c r="K7" s="53" t="n">
        <x:f>(E7-AVERAGE($E$2:$E$26))/STDEV.S($E$2:$E$26)</x:f>
        <x:v>-1.0474458731327634</x:v>
      </x:c>
      <x:c r="L7" s="44"/>
      <x:c r="M7" s="44"/>
      <x:c r="N7" s="44"/>
      <x:c r="O7" s="44"/>
      <x:c r="P7" s="44"/>
      <x:c r="Q7" s="44"/>
      <x:c r="R7" s="44"/>
      <x:c r="S7" s="44"/>
      <x:c r="T7" s="44"/>
      <x:c r="U7" s="44"/>
      <x:c r="V7" s="44"/>
      <x:c r="W7" s="44"/>
      <x:c r="X7" s="44"/>
      <x:c r="Y7" s="44"/>
      <x:c r="Z7" s="44"/>
      <x:c r="AA7" s="44"/>
      <x:c r="AB7" s="44"/>
      <x:c r="AC7" s="44"/>
      <x:c r="AD7" s="44"/>
      <x:c r="AE7" s="44"/>
      <x:c r="AF7" s="44"/>
    </x:row>
    <x:row r="8">
      <x:c r="A8" s="44" t="n">
        <x:v>7</x:v>
      </x:c>
      <x:c r="B8" s="52" t="n">
        <x:v>13</x:v>
      </x:c>
      <x:c r="C8" s="52" t="n">
        <x:v>13</x:v>
      </x:c>
      <x:c r="D8" s="52" t="n">
        <x:v>4</x:v>
      </x:c>
      <x:c r="E8" s="52" t="n">
        <x:v>0</x:v>
      </x:c>
      <x:c r="F8" s="52" t="n">
        <x:v>14</x:v>
      </x:c>
      <x:c r="G8" s="44" t="n">
        <x:f>1</x:f>
        <x:v>1</x:v>
      </x:c>
      <x:c r="H8" s="53" t="n">
        <x:f>(B8-AVERAGE($B$2:$B$26))/STDEV.S($B$2:$B$26)</x:f>
        <x:v>0.6547795535416965</x:v>
      </x:c>
      <x:c r="I8" s="53" t="n">
        <x:f>(C8-AVERAGE($C$2:$C$26))/STDEV.S($C$2:$C$26)</x:f>
        <x:v>0.773073761122854</x:v>
      </x:c>
      <x:c r="J8" s="53" t="n">
        <x:f>(D8-AVERAGE($D$2:$D$26))/STDEV.S($D$2:$D$26)</x:f>
        <x:v>1.3356748495626718</x:v>
      </x:c>
      <x:c r="K8" s="53" t="n">
        <x:f>(E8-AVERAGE($E$2:$E$26))/STDEV.S($E$2:$E$26)</x:f>
        <x:v>-1.0474458731327634</x:v>
      </x:c>
      <x:c r="L8" s="44"/>
      <x:c r="M8" s="44"/>
      <x:c r="N8" s="44"/>
      <x:c r="O8" s="44"/>
      <x:c r="P8" s="44"/>
      <x:c r="Q8" s="44"/>
      <x:c r="R8" s="44"/>
      <x:c r="S8" s="44"/>
      <x:c r="T8" s="44"/>
      <x:c r="U8" s="44"/>
      <x:c r="V8" s="44"/>
      <x:c r="W8" s="44"/>
      <x:c r="X8" s="44"/>
      <x:c r="Y8" s="44"/>
      <x:c r="Z8" s="44"/>
      <x:c r="AA8" s="44"/>
      <x:c r="AB8" s="44"/>
      <x:c r="AC8" s="44"/>
      <x:c r="AD8" s="44"/>
      <x:c r="AE8" s="44"/>
      <x:c r="AF8" s="44"/>
    </x:row>
    <x:row r="9">
      <x:c r="A9" s="44" t="n">
        <x:v>8</x:v>
      </x:c>
      <x:c r="B9" s="52" t="n">
        <x:v>14</x:v>
      </x:c>
      <x:c r="C9" s="52" t="n">
        <x:v>14</x:v>
      </x:c>
      <x:c r="D9" s="52" t="n">
        <x:v>4</x:v>
      </x:c>
      <x:c r="E9" s="52" t="n">
        <x:v>0</x:v>
      </x:c>
      <x:c r="F9" s="52" t="n">
        <x:v>15</x:v>
      </x:c>
      <x:c r="G9" s="44" t="n">
        <x:f>1</x:f>
        <x:v>1</x:v>
      </x:c>
      <x:c r="H9" s="53" t="n">
        <x:f>(B9-AVERAGE($B$2:$B$26))/STDEV.S($B$2:$B$26)</x:f>
        <x:v>0.9757499229248812</x:v>
      </x:c>
      <x:c r="I9" s="53" t="n">
        <x:f>(C9-AVERAGE($C$2:$C$26))/STDEV.S($C$2:$C$26)</x:f>
        <x:v>1.1309782801612123</x:v>
      </x:c>
      <x:c r="J9" s="53" t="n">
        <x:f>(D9-AVERAGE($D$2:$D$26))/STDEV.S($D$2:$D$26)</x:f>
        <x:v>1.3356748495626718</x:v>
      </x:c>
      <x:c r="K9" s="53" t="n">
        <x:f>(E9-AVERAGE($E$2:$E$26))/STDEV.S($E$2:$E$26)</x:f>
        <x:v>-1.0474458731327634</x:v>
      </x:c>
      <x:c r="L9" s="44"/>
      <x:c r="M9" s="44"/>
      <x:c r="N9" s="44"/>
      <x:c r="O9" s="44"/>
      <x:c r="P9" s="44"/>
      <x:c r="Q9" s="44"/>
      <x:c r="R9" s="44"/>
      <x:c r="S9" s="44"/>
      <x:c r="T9" s="44"/>
      <x:c r="U9" s="44"/>
      <x:c r="V9" s="44"/>
      <x:c r="W9" s="44"/>
      <x:c r="X9" s="44"/>
      <x:c r="Y9" s="44"/>
      <x:c r="Z9" s="44"/>
      <x:c r="AA9" s="44"/>
      <x:c r="AB9" s="44"/>
      <x:c r="AC9" s="44"/>
      <x:c r="AD9" s="44"/>
      <x:c r="AE9" s="44"/>
      <x:c r="AF9" s="44"/>
    </x:row>
    <x:row r="10">
      <x:c r="A10" s="44" t="n">
        <x:v>9</x:v>
      </x:c>
      <x:c r="B10" s="52" t="n">
        <x:v>15</x:v>
      </x:c>
      <x:c r="C10" s="52" t="n">
        <x:v>15</x:v>
      </x:c>
      <x:c r="D10" s="52" t="n">
        <x:v>4</x:v>
      </x:c>
      <x:c r="E10" s="52" t="n">
        <x:v>0</x:v>
      </x:c>
      <x:c r="F10" s="52" t="n">
        <x:v>16</x:v>
      </x:c>
      <x:c r="G10" s="44" t="n">
        <x:f>1</x:f>
        <x:v>1</x:v>
      </x:c>
      <x:c r="H10" s="53" t="n">
        <x:f>(B10-AVERAGE($B$2:$B$26))/STDEV.S($B$2:$B$26)</x:f>
        <x:v>1.2967202923080658</x:v>
      </x:c>
      <x:c r="I10" s="53" t="n">
        <x:f>(C10-AVERAGE($C$2:$C$26))/STDEV.S($C$2:$C$26)</x:f>
        <x:v>1.4888827991995706</x:v>
      </x:c>
      <x:c r="J10" s="53" t="n">
        <x:f>(D10-AVERAGE($D$2:$D$26))/STDEV.S($D$2:$D$26)</x:f>
        <x:v>1.3356748495626718</x:v>
      </x:c>
      <x:c r="K10" s="53" t="n">
        <x:f>(E10-AVERAGE($E$2:$E$26))/STDEV.S($E$2:$E$26)</x:f>
        <x:v>-1.0474458731327634</x:v>
      </x:c>
      <x:c r="L10" s="44"/>
      <x:c r="M10" s="44"/>
      <x:c r="N10" s="44"/>
      <x:c r="O10" s="44"/>
      <x:c r="P10" s="44"/>
      <x:c r="Q10" s="44"/>
      <x:c r="R10" s="44"/>
      <x:c r="S10" s="44"/>
      <x:c r="T10" s="44"/>
      <x:c r="U10" s="44"/>
      <x:c r="V10" s="44"/>
      <x:c r="W10" s="44"/>
      <x:c r="X10" s="44"/>
      <x:c r="Y10" s="44"/>
      <x:c r="Z10" s="44"/>
      <x:c r="AA10" s="44"/>
      <x:c r="AB10" s="44"/>
      <x:c r="AC10" s="44"/>
      <x:c r="AD10" s="44"/>
      <x:c r="AE10" s="44"/>
      <x:c r="AF10" s="44"/>
    </x:row>
    <x:row r="11">
      <x:c r="A11" s="44" t="n">
        <x:v>10</x:v>
      </x:c>
      <x:c r="B11" s="52" t="n">
        <x:v>16</x:v>
      </x:c>
      <x:c r="C11" s="52" t="n">
        <x:v>16</x:v>
      </x:c>
      <x:c r="D11" s="52" t="n">
        <x:v>4</x:v>
      </x:c>
      <x:c r="E11" s="52" t="n">
        <x:v>0</x:v>
      </x:c>
      <x:c r="F11" s="52" t="n">
        <x:v>17</x:v>
      </x:c>
      <x:c r="G11" s="44" t="n">
        <x:f>1</x:f>
        <x:v>1</x:v>
      </x:c>
      <x:c r="H11" s="53" t="n">
        <x:f>(B11-AVERAGE($B$2:$B$26))/STDEV.S($B$2:$B$26)</x:f>
        <x:v>1.6176906616912505</x:v>
      </x:c>
      <x:c r="I11" s="53" t="n">
        <x:f>(C11-AVERAGE($C$2:$C$26))/STDEV.S($C$2:$C$26)</x:f>
        <x:v>1.8467873182379289</x:v>
      </x:c>
      <x:c r="J11" s="53" t="n">
        <x:f>(D11-AVERAGE($D$2:$D$26))/STDEV.S($D$2:$D$26)</x:f>
        <x:v>1.3356748495626718</x:v>
      </x:c>
      <x:c r="K11" s="53" t="n">
        <x:f>(E11-AVERAGE($E$2:$E$26))/STDEV.S($E$2:$E$26)</x:f>
        <x:v>-1.0474458731327634</x:v>
      </x:c>
      <x:c r="L11" s="44"/>
      <x:c r="M11" s="44"/>
      <x:c r="N11" s="44"/>
      <x:c r="O11" s="44"/>
      <x:c r="P11" s="44"/>
      <x:c r="Q11" s="44"/>
      <x:c r="R11" s="44"/>
      <x:c r="S11" s="44"/>
      <x:c r="T11" s="44"/>
      <x:c r="U11" s="44"/>
      <x:c r="V11" s="44"/>
      <x:c r="W11" s="44"/>
      <x:c r="X11" s="44"/>
      <x:c r="Y11" s="44"/>
      <x:c r="Z11" s="44"/>
      <x:c r="AA11" s="44"/>
      <x:c r="AB11" s="44"/>
      <x:c r="AC11" s="44"/>
      <x:c r="AD11" s="44"/>
      <x:c r="AE11" s="44"/>
      <x:c r="AF11" s="44"/>
    </x:row>
    <x:row r="12">
      <x:c r="A12" s="44" t="n">
        <x:v>11</x:v>
      </x:c>
      <x:c r="B12" s="52" t="n">
        <x:v>6</x:v>
      </x:c>
      <x:c r="C12" s="52" t="n">
        <x:v>7</x:v>
      </x:c>
      <x:c r="D12" s="52" t="n">
        <x:v>1</x:v>
      </x:c>
      <x:c r="E12" s="52" t="n">
        <x:v>1</x:v>
      </x:c>
      <x:c r="F12" s="52" t="n">
        <x:v>7</x:v>
      </x:c>
      <x:c r="G12" s="44" t="n">
        <x:f>1</x:f>
        <x:v>1</x:v>
      </x:c>
      <x:c r="H12" s="53" t="n">
        <x:f>(B12-AVERAGE($B$2:$B$26))/STDEV.S($B$2:$B$26)</x:f>
        <x:v>-1.5920130321405963</x:v>
      </x:c>
      <x:c r="I12" s="53" t="n">
        <x:f>(C12-AVERAGE($C$2:$C$26))/STDEV.S($C$2:$C$26)</x:f>
        <x:v>-1.3743533531072958</x:v>
      </x:c>
      <x:c r="J12" s="53" t="n">
        <x:f>(D12-AVERAGE($D$2:$D$26))/STDEV.S($D$2:$D$26)</x:f>
        <x:v>-1.6999498085343099</x:v>
      </x:c>
      <x:c r="K12" s="53" t="n">
        <x:f>(E12-AVERAGE($E$2:$E$26))/STDEV.S($E$2:$E$26)</x:f>
        <x:v>0.2618614682831908</x:v>
      </x:c>
      <x:c r="L12" s="44"/>
      <x:c r="M12" s="44"/>
      <x:c r="N12" s="44"/>
      <x:c r="O12" s="44"/>
      <x:c r="P12" s="44"/>
      <x:c r="Q12" s="44"/>
      <x:c r="R12" s="44"/>
      <x:c r="S12" s="44"/>
      <x:c r="T12" s="44"/>
      <x:c r="U12" s="44"/>
      <x:c r="V12" s="44"/>
      <x:c r="W12" s="44"/>
      <x:c r="X12" s="44"/>
      <x:c r="Y12" s="44"/>
      <x:c r="Z12" s="44"/>
      <x:c r="AA12" s="44"/>
      <x:c r="AB12" s="44"/>
      <x:c r="AC12" s="44"/>
      <x:c r="AD12" s="44"/>
      <x:c r="AE12" s="44"/>
      <x:c r="AF12" s="44"/>
    </x:row>
    <x:row r="13">
      <x:c r="A13" s="44" t="n">
        <x:v>12</x:v>
      </x:c>
      <x:c r="B13" s="52" t="n">
        <x:v>7</x:v>
      </x:c>
      <x:c r="C13" s="52" t="n">
        <x:v>7</x:v>
      </x:c>
      <x:c r="D13" s="52" t="n">
        <x:v>1</x:v>
      </x:c>
      <x:c r="E13" s="52" t="n">
        <x:v>1</x:v>
      </x:c>
      <x:c r="F13" s="52" t="n">
        <x:v>7</x:v>
      </x:c>
      <x:c r="G13" s="44" t="n">
        <x:f>1</x:f>
        <x:v>1</x:v>
      </x:c>
      <x:c r="H13" s="53" t="n">
        <x:f>(B13-AVERAGE($B$2:$B$26))/STDEV.S($B$2:$B$26)</x:f>
        <x:v>-1.2710426627574116</x:v>
      </x:c>
      <x:c r="I13" s="53" t="n">
        <x:f>(C13-AVERAGE($C$2:$C$26))/STDEV.S($C$2:$C$26)</x:f>
        <x:v>-1.3743533531072958</x:v>
      </x:c>
      <x:c r="J13" s="53" t="n">
        <x:f>(D13-AVERAGE($D$2:$D$26))/STDEV.S($D$2:$D$26)</x:f>
        <x:v>-1.6999498085343099</x:v>
      </x:c>
      <x:c r="K13" s="53" t="n">
        <x:f>(E13-AVERAGE($E$2:$E$26))/STDEV.S($E$2:$E$26)</x:f>
        <x:v>0.2618614682831908</x:v>
      </x:c>
      <x:c r="L13" s="44"/>
      <x:c r="M13" s="44"/>
      <x:c r="N13" s="44"/>
      <x:c r="O13" s="44"/>
      <x:c r="P13" s="44"/>
      <x:c r="Q13" s="44"/>
      <x:c r="R13" s="44"/>
      <x:c r="S13" s="44"/>
      <x:c r="T13" s="44"/>
      <x:c r="U13" s="44"/>
      <x:c r="V13" s="44"/>
      <x:c r="W13" s="44"/>
      <x:c r="X13" s="44"/>
      <x:c r="Y13" s="44"/>
      <x:c r="Z13" s="44"/>
      <x:c r="AA13" s="44"/>
      <x:c r="AB13" s="44"/>
      <x:c r="AC13" s="44"/>
      <x:c r="AD13" s="44"/>
      <x:c r="AE13" s="44"/>
      <x:c r="AF13" s="44"/>
    </x:row>
    <x:row r="14">
      <x:c r="A14" s="44" t="n">
        <x:v>13</x:v>
      </x:c>
      <x:c r="B14" s="52" t="n">
        <x:v>9</x:v>
      </x:c>
      <x:c r="C14" s="52" t="n">
        <x:v>9</x:v>
      </x:c>
      <x:c r="D14" s="52" t="n">
        <x:v>2</x:v>
      </x:c>
      <x:c r="E14" s="52" t="n">
        <x:v>1</x:v>
      </x:c>
      <x:c r="F14" s="52" t="n">
        <x:v>9</x:v>
      </x:c>
      <x:c r="G14" s="44" t="n">
        <x:f>1</x:f>
        <x:v>1</x:v>
      </x:c>
      <x:c r="H14" s="53" t="n">
        <x:f>(B14-AVERAGE($B$2:$B$26))/STDEV.S($B$2:$B$26)</x:f>
        <x:v>-0.6291019239910423</x:v>
      </x:c>
      <x:c r="I14" s="53" t="n">
        <x:f>(C14-AVERAGE($C$2:$C$26))/STDEV.S($C$2:$C$26)</x:f>
        <x:v>-0.6585443150305792</x:v>
      </x:c>
      <x:c r="J14" s="53" t="n">
        <x:f>(D14-AVERAGE($D$2:$D$26))/STDEV.S($D$2:$D$26)</x:f>
        <x:v>-0.6880749225019827</x:v>
      </x:c>
      <x:c r="K14" s="53" t="n">
        <x:f>(E14-AVERAGE($E$2:$E$26))/STDEV.S($E$2:$E$26)</x:f>
        <x:v>0.2618614682831908</x:v>
      </x:c>
      <x:c r="L14" s="44"/>
      <x:c r="M14" s="44"/>
      <x:c r="N14" s="44"/>
      <x:c r="O14" s="44"/>
      <x:c r="P14" s="44"/>
      <x:c r="Q14" s="44"/>
      <x:c r="R14" s="44"/>
      <x:c r="S14" s="44"/>
      <x:c r="T14" s="44"/>
      <x:c r="U14" s="44"/>
      <x:c r="V14" s="44"/>
      <x:c r="W14" s="44"/>
      <x:c r="X14" s="44"/>
      <x:c r="Y14" s="44"/>
      <x:c r="Z14" s="44"/>
      <x:c r="AA14" s="44"/>
      <x:c r="AB14" s="44"/>
      <x:c r="AC14" s="44"/>
      <x:c r="AD14" s="44"/>
      <x:c r="AE14" s="44"/>
      <x:c r="AF14" s="44"/>
    </x:row>
    <x:row r="15">
      <x:c r="A15" s="44" t="n">
        <x:v>14</x:v>
      </x:c>
      <x:c r="B15" s="52" t="n">
        <x:v>10</x:v>
      </x:c>
      <x:c r="C15" s="52" t="n">
        <x:v>10</x:v>
      </x:c>
      <x:c r="D15" s="52" t="n">
        <x:v>2</x:v>
      </x:c>
      <x:c r="E15" s="52" t="n">
        <x:v>1</x:v>
      </x:c>
      <x:c r="F15" s="52" t="n">
        <x:v>10</x:v>
      </x:c>
      <x:c r="G15" s="44" t="n">
        <x:f>1</x:f>
        <x:v>1</x:v>
      </x:c>
      <x:c r="H15" s="53" t="n">
        <x:f>(B15-AVERAGE($B$2:$B$26))/STDEV.S($B$2:$B$26)</x:f>
        <x:v>-0.30813155460785757</x:v>
      </x:c>
      <x:c r="I15" s="53" t="n">
        <x:f>(C15-AVERAGE($C$2:$C$26))/STDEV.S($C$2:$C$26)</x:f>
        <x:v>-0.3006397959922209</x:v>
      </x:c>
      <x:c r="J15" s="53" t="n">
        <x:f>(D15-AVERAGE($D$2:$D$26))/STDEV.S($D$2:$D$26)</x:f>
        <x:v>-0.6880749225019827</x:v>
      </x:c>
      <x:c r="K15" s="53" t="n">
        <x:f>(E15-AVERAGE($E$2:$E$26))/STDEV.S($E$2:$E$26)</x:f>
        <x:v>0.2618614682831908</x:v>
      </x:c>
      <x:c r="L15" s="44"/>
      <x:c r="M15" s="44"/>
      <x:c r="N15" s="44"/>
      <x:c r="O15" s="44"/>
      <x:c r="P15" s="44"/>
      <x:c r="Q15" s="44"/>
      <x:c r="R15" s="44"/>
      <x:c r="S15" s="44"/>
      <x:c r="T15" s="44"/>
      <x:c r="U15" s="44"/>
      <x:c r="V15" s="44"/>
      <x:c r="W15" s="44"/>
      <x:c r="X15" s="44"/>
      <x:c r="Y15" s="44"/>
      <x:c r="Z15" s="44"/>
      <x:c r="AA15" s="44"/>
      <x:c r="AB15" s="44"/>
      <x:c r="AC15" s="44"/>
      <x:c r="AD15" s="44"/>
      <x:c r="AE15" s="44"/>
      <x:c r="AF15" s="44"/>
    </x:row>
    <x:row r="16">
      <x:c r="A16" s="44" t="n">
        <x:v>15</x:v>
      </x:c>
      <x:c r="B16" s="52" t="n">
        <x:v>11</x:v>
      </x:c>
      <x:c r="C16" s="52" t="n">
        <x:v>10</x:v>
      </x:c>
      <x:c r="D16" s="52" t="n">
        <x:v>2</x:v>
      </x:c>
      <x:c r="E16" s="52" t="n">
        <x:v>1</x:v>
      </x:c>
      <x:c r="F16" s="52" t="n">
        <x:v>10</x:v>
      </x:c>
      <x:c r="G16" s="44" t="n">
        <x:f>1</x:f>
        <x:v>1</x:v>
      </x:c>
      <x:c r="H16" s="53" t="n">
        <x:f>(B16-AVERAGE($B$2:$B$26))/STDEV.S($B$2:$B$26)</x:f>
        <x:v>0.012838814775327114</x:v>
      </x:c>
      <x:c r="I16" s="53" t="n">
        <x:f>(C16-AVERAGE($C$2:$C$26))/STDEV.S($C$2:$C$26)</x:f>
        <x:v>-0.3006397959922209</x:v>
      </x:c>
      <x:c r="J16" s="53" t="n">
        <x:f>(D16-AVERAGE($D$2:$D$26))/STDEV.S($D$2:$D$26)</x:f>
        <x:v>-0.6880749225019827</x:v>
      </x:c>
      <x:c r="K16" s="53" t="n">
        <x:f>(E16-AVERAGE($E$2:$E$26))/STDEV.S($E$2:$E$26)</x:f>
        <x:v>0.2618614682831908</x:v>
      </x:c>
      <x:c r="L16" s="44"/>
      <x:c r="M16" s="44"/>
      <x:c r="N16" s="44"/>
      <x:c r="O16" s="44"/>
      <x:c r="P16" s="44"/>
      <x:c r="Q16" s="44"/>
      <x:c r="R16" s="44"/>
      <x:c r="S16" s="44"/>
      <x:c r="T16" s="44"/>
      <x:c r="U16" s="44"/>
      <x:c r="V16" s="44"/>
      <x:c r="W16" s="44"/>
      <x:c r="X16" s="44"/>
      <x:c r="Y16" s="44"/>
      <x:c r="Z16" s="44"/>
      <x:c r="AA16" s="44"/>
      <x:c r="AB16" s="44"/>
      <x:c r="AC16" s="44"/>
      <x:c r="AD16" s="44"/>
      <x:c r="AE16" s="44"/>
      <x:c r="AF16" s="44"/>
    </x:row>
    <x:row r="17">
      <x:c r="A17" s="44" t="n">
        <x:v>16</x:v>
      </x:c>
      <x:c r="B17" s="52" t="n">
        <x:v>12</x:v>
      </x:c>
      <x:c r="C17" s="52" t="n">
        <x:v>12</x:v>
      </x:c>
      <x:c r="D17" s="52" t="n">
        <x:v>3</x:v>
      </x:c>
      <x:c r="E17" s="52" t="n">
        <x:v>1</x:v>
      </x:c>
      <x:c r="F17" s="52" t="n">
        <x:v>12</x:v>
      </x:c>
      <x:c r="G17" s="44" t="n">
        <x:f>1</x:f>
        <x:v>1</x:v>
      </x:c>
      <x:c r="H17" s="53" t="n">
        <x:f>(B17-AVERAGE($B$2:$B$26))/STDEV.S($B$2:$B$26)</x:f>
        <x:v>0.3338091841585118</x:v>
      </x:c>
      <x:c r="I17" s="53" t="n">
        <x:f>(C17-AVERAGE($C$2:$C$26))/STDEV.S($C$2:$C$26)</x:f>
        <x:v>0.4151692420844957</x:v>
      </x:c>
      <x:c r="J17" s="53" t="n">
        <x:f>(D17-AVERAGE($D$2:$D$26))/STDEV.S($D$2:$D$26)</x:f>
        <x:v>0.32379996353034457</x:v>
      </x:c>
      <x:c r="K17" s="53" t="n">
        <x:f>(E17-AVERAGE($E$2:$E$26))/STDEV.S($E$2:$E$26)</x:f>
        <x:v>0.2618614682831908</x:v>
      </x:c>
      <x:c r="L17" s="44"/>
      <x:c r="M17" s="44"/>
      <x:c r="N17" s="44"/>
      <x:c r="O17" s="44"/>
      <x:c r="P17" s="44"/>
      <x:c r="Q17" s="44"/>
      <x:c r="R17" s="44"/>
      <x:c r="S17" s="44"/>
      <x:c r="T17" s="44"/>
      <x:c r="U17" s="44"/>
      <x:c r="V17" s="44"/>
      <x:c r="W17" s="44"/>
      <x:c r="X17" s="44"/>
      <x:c r="Y17" s="44"/>
      <x:c r="Z17" s="44"/>
      <x:c r="AA17" s="44"/>
      <x:c r="AB17" s="44"/>
      <x:c r="AC17" s="44"/>
      <x:c r="AD17" s="44"/>
      <x:c r="AE17" s="44"/>
      <x:c r="AF17" s="44"/>
    </x:row>
    <x:row r="18">
      <x:c r="A18" s="44" t="n">
        <x:v>17</x:v>
      </x:c>
      <x:c r="B18" s="52" t="n">
        <x:v>13</x:v>
      </x:c>
      <x:c r="C18" s="52" t="n">
        <x:v>12</x:v>
      </x:c>
      <x:c r="D18" s="52" t="n">
        <x:v>3</x:v>
      </x:c>
      <x:c r="E18" s="52" t="n">
        <x:v>1</x:v>
      </x:c>
      <x:c r="F18" s="52" t="n">
        <x:v>12</x:v>
      </x:c>
      <x:c r="G18" s="44" t="n">
        <x:f>1</x:f>
        <x:v>1</x:v>
      </x:c>
      <x:c r="H18" s="53" t="n">
        <x:f>(B18-AVERAGE($B$2:$B$26))/STDEV.S($B$2:$B$26)</x:f>
        <x:v>0.6547795535416965</x:v>
      </x:c>
      <x:c r="I18" s="53" t="n">
        <x:f>(C18-AVERAGE($C$2:$C$26))/STDEV.S($C$2:$C$26)</x:f>
        <x:v>0.4151692420844957</x:v>
      </x:c>
      <x:c r="J18" s="53" t="n">
        <x:f>(D18-AVERAGE($D$2:$D$26))/STDEV.S($D$2:$D$26)</x:f>
        <x:v>0.32379996353034457</x:v>
      </x:c>
      <x:c r="K18" s="53" t="n">
        <x:f>(E18-AVERAGE($E$2:$E$26))/STDEV.S($E$2:$E$26)</x:f>
        <x:v>0.2618614682831908</x:v>
      </x:c>
      <x:c r="L18" s="44"/>
      <x:c r="M18" s="44"/>
      <x:c r="N18" s="44"/>
      <x:c r="O18" s="44"/>
      <x:c r="P18" s="44"/>
      <x:c r="Q18" s="44"/>
      <x:c r="R18" s="44"/>
      <x:c r="S18" s="44"/>
      <x:c r="T18" s="44"/>
      <x:c r="U18" s="44"/>
      <x:c r="V18" s="44"/>
      <x:c r="W18" s="44"/>
      <x:c r="X18" s="44"/>
      <x:c r="Y18" s="44"/>
      <x:c r="Z18" s="44"/>
      <x:c r="AA18" s="44"/>
      <x:c r="AB18" s="44"/>
      <x:c r="AC18" s="44"/>
      <x:c r="AD18" s="44"/>
      <x:c r="AE18" s="44"/>
      <x:c r="AF18" s="44"/>
    </x:row>
    <x:row r="19">
      <x:c r="A19" s="44" t="n">
        <x:v>18</x:v>
      </x:c>
      <x:c r="B19" s="52" t="n">
        <x:v>14</x:v>
      </x:c>
      <x:c r="C19" s="52" t="n">
        <x:v>13</x:v>
      </x:c>
      <x:c r="D19" s="52" t="n">
        <x:v>3</x:v>
      </x:c>
      <x:c r="E19" s="52" t="n">
        <x:v>1</x:v>
      </x:c>
      <x:c r="F19" s="52" t="n">
        <x:v>13</x:v>
      </x:c>
      <x:c r="G19" s="44" t="n">
        <x:f>1</x:f>
        <x:v>1</x:v>
      </x:c>
      <x:c r="H19" s="53" t="n">
        <x:f>(B19-AVERAGE($B$2:$B$26))/STDEV.S($B$2:$B$26)</x:f>
        <x:v>0.9757499229248812</x:v>
      </x:c>
      <x:c r="I19" s="53" t="n">
        <x:f>(C19-AVERAGE($C$2:$C$26))/STDEV.S($C$2:$C$26)</x:f>
        <x:v>0.773073761122854</x:v>
      </x:c>
      <x:c r="J19" s="53" t="n">
        <x:f>(D19-AVERAGE($D$2:$D$26))/STDEV.S($D$2:$D$26)</x:f>
        <x:v>0.32379996353034457</x:v>
      </x:c>
      <x:c r="K19" s="53" t="n">
        <x:f>(E19-AVERAGE($E$2:$E$26))/STDEV.S($E$2:$E$26)</x:f>
        <x:v>0.2618614682831908</x:v>
      </x:c>
      <x:c r="L19" s="44"/>
      <x:c r="M19" s="44"/>
      <x:c r="N19" s="44"/>
      <x:c r="O19" s="44"/>
      <x:c r="P19" s="44"/>
      <x:c r="Q19" s="44"/>
      <x:c r="R19" s="44"/>
      <x:c r="S19" s="44"/>
      <x:c r="T19" s="44"/>
      <x:c r="U19" s="44"/>
      <x:c r="V19" s="44"/>
      <x:c r="W19" s="44"/>
      <x:c r="X19" s="44"/>
      <x:c r="Y19" s="44"/>
      <x:c r="Z19" s="44"/>
      <x:c r="AA19" s="44"/>
      <x:c r="AB19" s="44"/>
      <x:c r="AC19" s="44"/>
      <x:c r="AD19" s="44"/>
      <x:c r="AE19" s="44"/>
      <x:c r="AF19" s="44"/>
    </x:row>
    <x:row r="20">
      <x:c r="A20" s="44" t="n">
        <x:v>19</x:v>
      </x:c>
      <x:c r="B20" s="52" t="n">
        <x:v>15</x:v>
      </x:c>
      <x:c r="C20" s="52" t="n">
        <x:v>14</x:v>
      </x:c>
      <x:c r="D20" s="52" t="n">
        <x:v>4</x:v>
      </x:c>
      <x:c r="E20" s="52" t="n">
        <x:v>1</x:v>
      </x:c>
      <x:c r="F20" s="52" t="n">
        <x:v>14</x:v>
      </x:c>
      <x:c r="G20" s="44" t="n">
        <x:f>1</x:f>
        <x:v>1</x:v>
      </x:c>
      <x:c r="H20" s="53" t="n">
        <x:f>(B20-AVERAGE($B$2:$B$26))/STDEV.S($B$2:$B$26)</x:f>
        <x:v>1.2967202923080658</x:v>
      </x:c>
      <x:c r="I20" s="53" t="n">
        <x:f>(C20-AVERAGE($C$2:$C$26))/STDEV.S($C$2:$C$26)</x:f>
        <x:v>1.1309782801612123</x:v>
      </x:c>
      <x:c r="J20" s="53" t="n">
        <x:f>(D20-AVERAGE($D$2:$D$26))/STDEV.S($D$2:$D$26)</x:f>
        <x:v>1.3356748495626718</x:v>
      </x:c>
      <x:c r="K20" s="53" t="n">
        <x:f>(E20-AVERAGE($E$2:$E$26))/STDEV.S($E$2:$E$26)</x:f>
        <x:v>0.2618614682831908</x:v>
      </x:c>
      <x:c r="L20" s="44"/>
      <x:c r="M20" s="44"/>
      <x:c r="N20" s="44"/>
      <x:c r="O20" s="44"/>
      <x:c r="P20" s="44"/>
      <x:c r="Q20" s="44"/>
      <x:c r="R20" s="44"/>
      <x:c r="S20" s="44"/>
      <x:c r="T20" s="44"/>
      <x:c r="U20" s="44"/>
      <x:c r="V20" s="44"/>
      <x:c r="W20" s="44"/>
      <x:c r="X20" s="44"/>
      <x:c r="Y20" s="44"/>
      <x:c r="Z20" s="44"/>
      <x:c r="AA20" s="44"/>
      <x:c r="AB20" s="44"/>
      <x:c r="AC20" s="44"/>
      <x:c r="AD20" s="44"/>
      <x:c r="AE20" s="44"/>
      <x:c r="AF20" s="44"/>
    </x:row>
    <x:row r="21">
      <x:c r="A21" s="44" t="n">
        <x:v>20</x:v>
      </x:c>
      <x:c r="B21" s="52" t="n">
        <x:v>16</x:v>
      </x:c>
      <x:c r="C21" s="52" t="n">
        <x:v>15</x:v>
      </x:c>
      <x:c r="D21" s="52" t="n">
        <x:v>4</x:v>
      </x:c>
      <x:c r="E21" s="52" t="n">
        <x:v>1</x:v>
      </x:c>
      <x:c r="F21" s="52" t="n">
        <x:v>15</x:v>
      </x:c>
      <x:c r="G21" s="44" t="n">
        <x:f>1</x:f>
        <x:v>1</x:v>
      </x:c>
      <x:c r="H21" s="53" t="n">
        <x:f>(B21-AVERAGE($B$2:$B$26))/STDEV.S($B$2:$B$26)</x:f>
        <x:v>1.6176906616912505</x:v>
      </x:c>
      <x:c r="I21" s="53" t="n">
        <x:f>(C21-AVERAGE($C$2:$C$26))/STDEV.S($C$2:$C$26)</x:f>
        <x:v>1.4888827991995706</x:v>
      </x:c>
      <x:c r="J21" s="53" t="n">
        <x:f>(D21-AVERAGE($D$2:$D$26))/STDEV.S($D$2:$D$26)</x:f>
        <x:v>1.3356748495626718</x:v>
      </x:c>
      <x:c r="K21" s="53" t="n">
        <x:f>(E21-AVERAGE($E$2:$E$26))/STDEV.S($E$2:$E$26)</x:f>
        <x:v>0.2618614682831908</x:v>
      </x:c>
      <x:c r="L21" s="44"/>
      <x:c r="M21" s="44"/>
      <x:c r="N21" s="44"/>
      <x:c r="O21" s="44"/>
      <x:c r="P21" s="44"/>
      <x:c r="Q21" s="44"/>
      <x:c r="R21" s="44"/>
      <x:c r="S21" s="44"/>
      <x:c r="T21" s="44"/>
      <x:c r="U21" s="44"/>
      <x:c r="V21" s="44"/>
      <x:c r="W21" s="44"/>
      <x:c r="X21" s="44"/>
      <x:c r="Y21" s="44"/>
      <x:c r="Z21" s="44"/>
      <x:c r="AA21" s="44"/>
      <x:c r="AB21" s="44"/>
      <x:c r="AC21" s="44"/>
      <x:c r="AD21" s="44"/>
      <x:c r="AE21" s="44"/>
      <x:c r="AF21" s="44"/>
    </x:row>
    <x:row r="22">
      <x:c r="A22" s="44" t="n">
        <x:v>21</x:v>
      </x:c>
      <x:c r="B22" s="52" t="n">
        <x:v>8</x:v>
      </x:c>
      <x:c r="C22" s="52" t="n">
        <x:v>8</x:v>
      </x:c>
      <x:c r="D22" s="52" t="n">
        <x:v>1</x:v>
      </x:c>
      <x:c r="E22" s="52" t="n">
        <x:v>2</x:v>
      </x:c>
      <x:c r="F22" s="52" t="n">
        <x:v>7</x:v>
      </x:c>
      <x:c r="G22" s="44" t="n">
        <x:f>1</x:f>
        <x:v>1</x:v>
      </x:c>
      <x:c r="H22" s="53" t="n">
        <x:f>(B22-AVERAGE($B$2:$B$26))/STDEV.S($B$2:$B$26)</x:f>
        <x:v>-0.9500722933742268</x:v>
      </x:c>
      <x:c r="I22" s="53" t="n">
        <x:f>(C22-AVERAGE($C$2:$C$26))/STDEV.S($C$2:$C$26)</x:f>
        <x:v>-1.0164488340689375</x:v>
      </x:c>
      <x:c r="J22" s="53" t="n">
        <x:f>(D22-AVERAGE($D$2:$D$26))/STDEV.S($D$2:$D$26)</x:f>
        <x:v>-1.6999498085343099</x:v>
      </x:c>
      <x:c r="K22" s="53" t="n">
        <x:f>(E22-AVERAGE($E$2:$E$26))/STDEV.S($E$2:$E$26)</x:f>
        <x:v>1.571168809699145</x:v>
      </x:c>
      <x:c r="L22" s="44"/>
      <x:c r="M22" s="44"/>
      <x:c r="N22" s="44"/>
      <x:c r="O22" s="44"/>
      <x:c r="P22" s="44"/>
      <x:c r="Q22" s="44"/>
      <x:c r="R22" s="44"/>
      <x:c r="S22" s="44"/>
      <x:c r="T22" s="44"/>
      <x:c r="U22" s="44"/>
      <x:c r="V22" s="44"/>
      <x:c r="W22" s="44"/>
      <x:c r="X22" s="44"/>
      <x:c r="Y22" s="44"/>
      <x:c r="Z22" s="44"/>
      <x:c r="AA22" s="44"/>
      <x:c r="AB22" s="44"/>
      <x:c r="AC22" s="44"/>
      <x:c r="AD22" s="44"/>
      <x:c r="AE22" s="44"/>
      <x:c r="AF22" s="44"/>
    </x:row>
    <x:row r="23">
      <x:c r="A23" s="44" t="n">
        <x:v>22</x:v>
      </x:c>
      <x:c r="B23" s="52" t="n">
        <x:v>9</x:v>
      </x:c>
      <x:c r="C23" s="52" t="n">
        <x:v>8</x:v>
      </x:c>
      <x:c r="D23" s="52" t="n">
        <x:v>2</x:v>
      </x:c>
      <x:c r="E23" s="52" t="n">
        <x:v>2</x:v>
      </x:c>
      <x:c r="F23" s="52" t="n">
        <x:v>8</x:v>
      </x:c>
      <x:c r="G23" s="44" t="n">
        <x:f>1</x:f>
        <x:v>1</x:v>
      </x:c>
      <x:c r="H23" s="53" t="n">
        <x:f>(B23-AVERAGE($B$2:$B$26))/STDEV.S($B$2:$B$26)</x:f>
        <x:v>-0.6291019239910423</x:v>
      </x:c>
      <x:c r="I23" s="53" t="n">
        <x:f>(C23-AVERAGE($C$2:$C$26))/STDEV.S($C$2:$C$26)</x:f>
        <x:v>-1.0164488340689375</x:v>
      </x:c>
      <x:c r="J23" s="53" t="n">
        <x:f>(D23-AVERAGE($D$2:$D$26))/STDEV.S($D$2:$D$26)</x:f>
        <x:v>-0.6880749225019827</x:v>
      </x:c>
      <x:c r="K23" s="53" t="n">
        <x:f>(E23-AVERAGE($E$2:$E$26))/STDEV.S($E$2:$E$26)</x:f>
        <x:v>1.571168809699145</x:v>
      </x:c>
      <x:c r="L23" s="44"/>
      <x:c r="M23" s="44"/>
      <x:c r="N23" s="44"/>
      <x:c r="O23" s="44"/>
      <x:c r="P23" s="44"/>
      <x:c r="Q23" s="44"/>
      <x:c r="R23" s="44"/>
      <x:c r="S23" s="44"/>
      <x:c r="T23" s="44"/>
      <x:c r="U23" s="44"/>
      <x:c r="V23" s="44"/>
      <x:c r="W23" s="44"/>
      <x:c r="X23" s="44"/>
      <x:c r="Y23" s="44"/>
      <x:c r="Z23" s="44"/>
      <x:c r="AA23" s="44"/>
      <x:c r="AB23" s="44"/>
      <x:c r="AC23" s="44"/>
      <x:c r="AD23" s="44"/>
      <x:c r="AE23" s="44"/>
      <x:c r="AF23" s="44"/>
    </x:row>
    <x:row r="24">
      <x:c r="A24" s="44" t="n">
        <x:v>23</x:v>
      </x:c>
      <x:c r="B24" s="52" t="n">
        <x:v>10</x:v>
      </x:c>
      <x:c r="C24" s="52" t="n">
        <x:v>9</x:v>
      </x:c>
      <x:c r="D24" s="52" t="n">
        <x:v>2</x:v>
      </x:c>
      <x:c r="E24" s="52" t="n">
        <x:v>2</x:v>
      </x:c>
      <x:c r="F24" s="52" t="n">
        <x:v>8</x:v>
      </x:c>
      <x:c r="G24" s="44" t="n">
        <x:f>1</x:f>
        <x:v>1</x:v>
      </x:c>
      <x:c r="H24" s="53" t="n">
        <x:f>(B24-AVERAGE($B$2:$B$26))/STDEV.S($B$2:$B$26)</x:f>
        <x:v>-0.30813155460785757</x:v>
      </x:c>
      <x:c r="I24" s="53" t="n">
        <x:f>(C24-AVERAGE($C$2:$C$26))/STDEV.S($C$2:$C$26)</x:f>
        <x:v>-0.6585443150305792</x:v>
      </x:c>
      <x:c r="J24" s="53" t="n">
        <x:f>(D24-AVERAGE($D$2:$D$26))/STDEV.S($D$2:$D$26)</x:f>
        <x:v>-0.6880749225019827</x:v>
      </x:c>
      <x:c r="K24" s="53" t="n">
        <x:f>(E24-AVERAGE($E$2:$E$26))/STDEV.S($E$2:$E$26)</x:f>
        <x:v>1.571168809699145</x:v>
      </x:c>
      <x:c r="L24" s="44"/>
      <x:c r="M24" s="44"/>
      <x:c r="N24" s="44"/>
      <x:c r="O24" s="44"/>
      <x:c r="P24" s="44"/>
      <x:c r="Q24" s="44"/>
      <x:c r="R24" s="44"/>
      <x:c r="S24" s="44"/>
      <x:c r="T24" s="44"/>
      <x:c r="U24" s="44"/>
      <x:c r="V24" s="44"/>
      <x:c r="W24" s="44"/>
      <x:c r="X24" s="44"/>
      <x:c r="Y24" s="44"/>
      <x:c r="Z24" s="44"/>
      <x:c r="AA24" s="44"/>
      <x:c r="AB24" s="44"/>
      <x:c r="AC24" s="44"/>
      <x:c r="AD24" s="44"/>
      <x:c r="AE24" s="44"/>
      <x:c r="AF24" s="44"/>
    </x:row>
    <x:row r="25">
      <x:c r="A25" s="44" t="n">
        <x:v>24</x:v>
      </x:c>
      <x:c r="B25" s="52" t="n">
        <x:v>11</x:v>
      </x:c>
      <x:c r="C25" s="52" t="n">
        <x:v>10</x:v>
      </x:c>
      <x:c r="D25" s="52" t="n">
        <x:v>3</x:v>
      </x:c>
      <x:c r="E25" s="52" t="n">
        <x:v>2</x:v>
      </x:c>
      <x:c r="F25" s="52" t="n">
        <x:v>9</x:v>
      </x:c>
      <x:c r="G25" s="44" t="n">
        <x:f>1</x:f>
        <x:v>1</x:v>
      </x:c>
      <x:c r="H25" s="53" t="n">
        <x:f>(B25-AVERAGE($B$2:$B$26))/STDEV.S($B$2:$B$26)</x:f>
        <x:v>0.012838814775327114</x:v>
      </x:c>
      <x:c r="I25" s="53" t="n">
        <x:f>(C25-AVERAGE($C$2:$C$26))/STDEV.S($C$2:$C$26)</x:f>
        <x:v>-0.3006397959922209</x:v>
      </x:c>
      <x:c r="J25" s="53" t="n">
        <x:f>(D25-AVERAGE($D$2:$D$26))/STDEV.S($D$2:$D$26)</x:f>
        <x:v>0.32379996353034457</x:v>
      </x:c>
      <x:c r="K25" s="53" t="n">
        <x:f>(E25-AVERAGE($E$2:$E$26))/STDEV.S($E$2:$E$26)</x:f>
        <x:v>1.571168809699145</x:v>
      </x:c>
      <x:c r="L25" s="44"/>
      <x:c r="M25" s="44"/>
      <x:c r="N25" s="44"/>
      <x:c r="O25" s="44"/>
      <x:c r="P25" s="44"/>
      <x:c r="Q25" s="44"/>
      <x:c r="R25" s="44"/>
      <x:c r="S25" s="44"/>
      <x:c r="T25" s="44"/>
      <x:c r="U25" s="44"/>
      <x:c r="V25" s="44"/>
      <x:c r="W25" s="44"/>
      <x:c r="X25" s="44"/>
      <x:c r="Y25" s="44"/>
      <x:c r="Z25" s="44"/>
      <x:c r="AA25" s="44"/>
      <x:c r="AB25" s="44"/>
      <x:c r="AC25" s="44"/>
      <x:c r="AD25" s="44"/>
      <x:c r="AE25" s="44"/>
      <x:c r="AF25" s="44"/>
    </x:row>
    <x:row r="26">
      <x:c r="A26" s="44" t="n">
        <x:v>25</x:v>
      </x:c>
      <x:c r="B26" s="52" t="n">
        <x:v>12</x:v>
      </x:c>
      <x:c r="C26" s="52" t="n">
        <x:v>11</x:v>
      </x:c>
      <x:c r="D26" s="52" t="n">
        <x:v>3</x:v>
      </x:c>
      <x:c r="E26" s="52" t="n">
        <x:v>2</x:v>
      </x:c>
      <x:c r="F26" s="52" t="n">
        <x:v>10</x:v>
      </x:c>
      <x:c r="G26" s="44" t="n">
        <x:f>1</x:f>
        <x:v>1</x:v>
      </x:c>
      <x:c r="H26" s="53" t="n">
        <x:f>(B26-AVERAGE($B$2:$B$26))/STDEV.S($B$2:$B$26)</x:f>
        <x:v>0.3338091841585118</x:v>
      </x:c>
      <x:c r="I26" s="53" t="n">
        <x:f>(C26-AVERAGE($C$2:$C$26))/STDEV.S($C$2:$C$26)</x:f>
        <x:v>0.05726472304613738</x:v>
      </x:c>
      <x:c r="J26" s="53" t="n">
        <x:f>(D26-AVERAGE($D$2:$D$26))/STDEV.S($D$2:$D$26)</x:f>
        <x:v>0.32379996353034457</x:v>
      </x:c>
      <x:c r="K26" s="53" t="n">
        <x:f>(E26-AVERAGE($E$2:$E$26))/STDEV.S($E$2:$E$26)</x:f>
        <x:v>1.571168809699145</x:v>
      </x:c>
      <x:c r="L26" s="44"/>
      <x:c r="M26" s="44"/>
      <x:c r="N26" s="44"/>
      <x:c r="O26" s="44"/>
      <x:c r="P26" s="44"/>
      <x:c r="Q26" s="44"/>
      <x:c r="R26" s="44"/>
      <x:c r="S26" s="44"/>
      <x:c r="T26" s="44"/>
      <x:c r="U26" s="44"/>
      <x:c r="V26" s="44"/>
      <x:c r="W26" s="44"/>
      <x:c r="X26" s="44"/>
      <x:c r="Y26" s="44"/>
      <x:c r="Z26" s="44"/>
      <x:c r="AA26" s="44"/>
      <x:c r="AB26" s="44"/>
      <x:c r="AC26" s="44"/>
      <x:c r="AD26" s="44"/>
      <x:c r="AE26" s="44"/>
      <x:c r="AF26" s="44"/>
    </x:row>
    <x:row r="27">
      <x:c r="A27" s="44"/>
      <x:c r="B27" s="44"/>
      <x:c r="C27" s="44"/>
      <x:c r="D27" s="44"/>
      <x:c r="E27" s="44"/>
      <x:c r="F27" s="44"/>
      <x:c r="G27" s="44"/>
      <x:c r="H27" s="44"/>
      <x:c r="I27" s="44"/>
      <x:c r="J27" s="44"/>
      <x:c r="K27" s="44"/>
      <x:c r="L27" s="44"/>
      <x:c r="M27" s="44"/>
      <x:c r="N27" s="44"/>
      <x:c r="O27" s="44"/>
      <x:c r="P27" s="44"/>
      <x:c r="Q27" s="44"/>
      <x:c r="R27" s="44"/>
      <x:c r="S27" s="44"/>
      <x:c r="T27" s="44"/>
      <x:c r="U27" s="44"/>
      <x:c r="V27" s="44"/>
      <x:c r="W27" s="44"/>
      <x:c r="X27" s="44"/>
      <x:c r="Y27" s="44"/>
      <x:c r="Z27" s="44"/>
      <x:c r="AA27" s="44"/>
      <x:c r="AB27" s="44"/>
      <x:c r="AC27" s="44"/>
      <x:c r="AD27" s="44"/>
      <x:c r="AE27" s="44"/>
      <x:c r="AF27" s="44"/>
    </x:row>
    <x:row r="28">
      <x:c r="A28" s="44"/>
      <x:c r="B28" s="44"/>
      <x:c r="C28" s="44"/>
      <x:c r="D28" s="44"/>
      <x:c r="E28" s="44"/>
      <x:c r="F28" s="44"/>
      <x:c r="G28" s="44"/>
      <x:c r="H28" s="44"/>
      <x:c r="I28" s="44"/>
      <x:c r="J28" s="44"/>
      <x:c r="K28" s="44"/>
      <x:c r="L28" s="44"/>
      <x:c r="M28" s="44"/>
      <x:c r="N28" s="44"/>
      <x:c r="O28" s="44"/>
      <x:c r="P28" s="44"/>
      <x:c r="Q28" s="44"/>
      <x:c r="R28" s="44"/>
      <x:c r="S28" s="44"/>
      <x:c r="T28" s="44"/>
      <x:c r="U28" s="44"/>
      <x:c r="V28" s="44"/>
      <x:c r="W28" s="44"/>
      <x:c r="X28" s="44"/>
      <x:c r="Y28" s="44"/>
      <x:c r="Z28" s="44"/>
      <x:c r="AA28" s="44"/>
      <x:c r="AB28" s="44"/>
      <x:c r="AC28" s="44"/>
      <x:c r="AD28" s="44"/>
      <x:c r="AE28" s="44"/>
      <x:c r="AF28" s="44"/>
    </x:row>
    <x:row r="29">
      <x:c r="A29" s="44"/>
      <x:c r="B29" s="44"/>
      <x:c r="C29" s="44"/>
      <x:c r="D29" s="44"/>
      <x:c r="E29" s="44"/>
      <x:c r="F29" s="44"/>
      <x:c r="G29" s="44"/>
      <x:c r="H29" s="44"/>
      <x:c r="I29" s="44"/>
      <x:c r="J29" s="44"/>
      <x:c r="K29" s="44"/>
      <x:c r="L29" s="44"/>
      <x:c r="M29" s="44"/>
      <x:c r="N29" s="44"/>
      <x:c r="O29" s="44"/>
      <x:c r="P29" s="44"/>
      <x:c r="Q29" s="44"/>
      <x:c r="R29" s="44"/>
      <x:c r="S29" s="44"/>
      <x:c r="T29" s="44"/>
      <x:c r="U29" s="44"/>
      <x:c r="V29" s="44"/>
      <x:c r="W29" s="44"/>
      <x:c r="X29" s="44"/>
      <x:c r="Y29" s="44"/>
      <x:c r="Z29" s="44"/>
      <x:c r="AA29" s="44"/>
      <x:c r="AB29" s="44"/>
      <x:c r="AC29" s="44"/>
      <x:c r="AD29" s="44"/>
      <x:c r="AE29" s="44"/>
      <x:c r="AF29" s="44"/>
    </x:row>
    <x:row r="30">
      <x:c r="A30" s="44"/>
      <x:c r="B30" s="44"/>
      <x:c r="C30" s="44"/>
      <x:c r="D30" s="44"/>
      <x:c r="E30" s="44"/>
      <x:c r="F30" s="44"/>
      <x:c r="G30" s="44"/>
      <x:c r="H30" s="44"/>
      <x:c r="I30" s="44"/>
      <x:c r="J30" s="44"/>
      <x:c r="K30" s="44"/>
      <x:c r="L30" s="44"/>
      <x:c r="M30" s="44"/>
      <x:c r="N30" s="44"/>
      <x:c r="O30" s="44"/>
      <x:c r="P30" s="44"/>
      <x:c r="Q30" s="44"/>
      <x:c r="R30" s="44"/>
      <x:c r="S30" s="44"/>
      <x:c r="T30" s="44"/>
      <x:c r="U30" s="44"/>
      <x:c r="V30" s="44"/>
      <x:c r="W30" s="44"/>
      <x:c r="X30" s="44"/>
      <x:c r="Y30" s="44"/>
      <x:c r="Z30" s="44"/>
      <x:c r="AA30" s="44"/>
      <x:c r="AB30" s="44"/>
      <x:c r="AC30" s="44"/>
      <x:c r="AD30" s="44"/>
      <x:c r="AE30" s="44"/>
      <x:c r="AF30" s="44"/>
    </x:row>
    <x:row r="31">
      <x:c r="A31" s="44"/>
      <x:c r="B31" s="44"/>
      <x:c r="C31" s="44"/>
      <x:c r="D31" s="44"/>
      <x:c r="E31" s="44"/>
      <x:c r="F31" s="44"/>
      <x:c r="G31" s="44"/>
      <x:c r="H31" s="44"/>
      <x:c r="I31" s="44"/>
      <x:c r="J31" s="44"/>
      <x:c r="K31" s="44"/>
      <x:c r="L31" s="44"/>
      <x:c r="M31" s="44"/>
      <x:c r="N31" s="44"/>
      <x:c r="O31" s="44"/>
      <x:c r="P31" s="44"/>
      <x:c r="Q31" s="44"/>
      <x:c r="R31" s="44"/>
      <x:c r="S31" s="44"/>
      <x:c r="T31" s="44"/>
      <x:c r="U31" s="44"/>
      <x:c r="V31" s="44"/>
      <x:c r="W31" s="44"/>
      <x:c r="X31" s="44"/>
      <x:c r="Y31" s="44"/>
      <x:c r="Z31" s="44"/>
      <x:c r="AA31" s="44"/>
      <x:c r="AB31" s="44"/>
      <x:c r="AC31" s="44"/>
      <x:c r="AD31" s="44"/>
      <x:c r="AE31" s="44"/>
      <x:c r="AF31" s="44"/>
    </x:row>
    <x:row r="32">
      <x:c r="A32" s="44"/>
      <x:c r="B32" s="44"/>
      <x:c r="C32" s="44"/>
      <x:c r="D32" s="44"/>
      <x:c r="E32" s="44"/>
      <x:c r="F32" s="44"/>
      <x:c r="G32" s="44"/>
      <x:c r="H32" s="44"/>
      <x:c r="I32" s="44"/>
      <x:c r="J32" s="44"/>
      <x:c r="K32" s="44"/>
      <x:c r="L32" s="44"/>
      <x:c r="M32" s="44"/>
      <x:c r="N32" s="44"/>
      <x:c r="O32" s="44"/>
      <x:c r="P32" s="44"/>
      <x:c r="Q32" s="44"/>
      <x:c r="R32" s="44"/>
      <x:c r="S32" s="44"/>
      <x:c r="T32" s="44"/>
      <x:c r="U32" s="44"/>
      <x:c r="V32" s="44"/>
      <x:c r="W32" s="44"/>
      <x:c r="X32" s="44"/>
      <x:c r="Y32" s="44"/>
      <x:c r="Z32" s="44"/>
      <x:c r="AA32" s="44"/>
      <x:c r="AB32" s="44"/>
      <x:c r="AC32" s="44"/>
      <x:c r="AD32" s="44"/>
      <x:c r="AE32" s="44"/>
      <x:c r="AF32" s="44"/>
    </x:row>
    <x:row r="33">
      <x:c r="A33" s="44"/>
      <x:c r="B33" s="44"/>
      <x:c r="C33" s="44"/>
      <x:c r="D33" s="44"/>
      <x:c r="E33" s="44"/>
      <x:c r="F33" s="44"/>
      <x:c r="G33" s="44"/>
      <x:c r="H33" s="44"/>
      <x:c r="I33" s="44"/>
      <x:c r="J33" s="44"/>
      <x:c r="K33" s="44"/>
      <x:c r="L33" s="44"/>
      <x:c r="M33" s="44"/>
      <x:c r="N33" s="44"/>
      <x:c r="O33" s="44"/>
      <x:c r="P33" s="44"/>
      <x:c r="Q33" s="44"/>
      <x:c r="R33" s="44"/>
      <x:c r="S33" s="44"/>
      <x:c r="T33" s="44"/>
      <x:c r="U33" s="44"/>
      <x:c r="V33" s="44"/>
      <x:c r="W33" s="44"/>
      <x:c r="X33" s="44"/>
      <x:c r="Y33" s="44"/>
      <x:c r="Z33" s="44"/>
      <x:c r="AA33" s="44"/>
      <x:c r="AB33" s="44"/>
      <x:c r="AC33" s="44"/>
      <x:c r="AD33" s="44"/>
      <x:c r="AE33" s="44"/>
      <x:c r="AF33" s="44"/>
    </x:row>
    <x:row r="34">
      <x:c r="A34" s="44"/>
      <x:c r="B34" s="44"/>
      <x:c r="C34" s="44"/>
      <x:c r="D34" s="44"/>
      <x:c r="E34" s="44"/>
      <x:c r="F34" s="44"/>
      <x:c r="G34" s="44"/>
      <x:c r="H34" s="44"/>
      <x:c r="I34" s="44"/>
      <x:c r="J34" s="44"/>
      <x:c r="K34" s="44"/>
      <x:c r="L34" s="44"/>
      <x:c r="M34" s="44"/>
      <x:c r="N34" s="44"/>
      <x:c r="O34" s="44"/>
      <x:c r="P34" s="44"/>
      <x:c r="Q34" s="44"/>
      <x:c r="R34" s="44"/>
      <x:c r="S34" s="44"/>
      <x:c r="T34" s="44"/>
      <x:c r="U34" s="44"/>
      <x:c r="V34" s="44"/>
      <x:c r="W34" s="44"/>
      <x:c r="X34" s="44"/>
      <x:c r="Y34" s="44"/>
      <x:c r="Z34" s="44"/>
      <x:c r="AA34" s="44"/>
      <x:c r="AB34" s="44"/>
      <x:c r="AC34" s="44"/>
      <x:c r="AD34" s="44"/>
      <x:c r="AE34" s="44"/>
      <x:c r="AF34" s="44"/>
    </x:row>
    <x:row r="35">
      <x:c r="A35" s="44"/>
      <x:c r="B35" s="44"/>
      <x:c r="C35" s="44"/>
      <x:c r="D35" s="44"/>
      <x:c r="E35" s="44"/>
      <x:c r="F35" s="44"/>
      <x:c r="G35" s="44"/>
      <x:c r="H35" s="44"/>
      <x:c r="I35" s="44"/>
      <x:c r="J35" s="44"/>
      <x:c r="K35" s="44"/>
      <x:c r="L35" s="44"/>
      <x:c r="M35" s="44"/>
      <x:c r="N35" s="44"/>
      <x:c r="O35" s="44"/>
      <x:c r="P35" s="44"/>
      <x:c r="Q35" s="44"/>
      <x:c r="R35" s="44"/>
      <x:c r="S35" s="44"/>
      <x:c r="T35" s="44"/>
      <x:c r="U35" s="44"/>
      <x:c r="V35" s="44"/>
      <x:c r="W35" s="44"/>
      <x:c r="X35" s="44"/>
      <x:c r="Y35" s="44"/>
      <x:c r="Z35" s="44"/>
      <x:c r="AA35" s="44"/>
      <x:c r="AB35" s="44"/>
      <x:c r="AC35" s="44"/>
      <x:c r="AD35" s="44"/>
      <x:c r="AE35" s="44"/>
      <x:c r="AF35" s="44"/>
    </x:row>
    <x:row r="36">
      <x:c r="A36" s="44"/>
      <x:c r="B36" s="44"/>
      <x:c r="C36" s="44"/>
      <x:c r="D36" s="44"/>
      <x:c r="E36" s="44"/>
      <x:c r="F36" s="44"/>
      <x:c r="G36" s="44"/>
      <x:c r="H36" s="44"/>
      <x:c r="I36" s="44"/>
      <x:c r="J36" s="44"/>
      <x:c r="K36" s="44"/>
      <x:c r="L36" s="44"/>
      <x:c r="M36" s="44"/>
      <x:c r="N36" s="44"/>
      <x:c r="O36" s="44"/>
      <x:c r="P36" s="44"/>
      <x:c r="Q36" s="44"/>
      <x:c r="R36" s="44"/>
      <x:c r="S36" s="44"/>
      <x:c r="T36" s="44"/>
      <x:c r="U36" s="44"/>
      <x:c r="V36" s="44"/>
      <x:c r="W36" s="44"/>
      <x:c r="X36" s="44"/>
      <x:c r="Y36" s="44"/>
      <x:c r="Z36" s="44"/>
      <x:c r="AA36" s="44"/>
      <x:c r="AB36" s="44"/>
      <x:c r="AC36" s="44"/>
      <x:c r="AD36" s="44"/>
      <x:c r="AE36" s="44"/>
      <x:c r="AF36" s="44"/>
    </x:row>
    <x:row r="37">
      <x:c r="A37" s="44"/>
      <x:c r="B37" s="44"/>
      <x:c r="C37" s="44"/>
      <x:c r="D37" s="44"/>
      <x:c r="E37" s="44"/>
      <x:c r="F37" s="44"/>
      <x:c r="G37" s="44"/>
      <x:c r="H37" s="44"/>
      <x:c r="I37" s="44"/>
      <x:c r="J37" s="44"/>
      <x:c r="K37" s="44"/>
      <x:c r="L37" s="44"/>
      <x:c r="M37" s="44"/>
      <x:c r="N37" s="44"/>
      <x:c r="O37" s="44"/>
      <x:c r="P37" s="44"/>
      <x:c r="Q37" s="44"/>
      <x:c r="R37" s="44"/>
      <x:c r="S37" s="44"/>
      <x:c r="T37" s="44"/>
      <x:c r="U37" s="44"/>
      <x:c r="V37" s="44"/>
      <x:c r="W37" s="44"/>
      <x:c r="X37" s="44"/>
      <x:c r="Y37" s="44"/>
      <x:c r="Z37" s="44"/>
      <x:c r="AA37" s="44"/>
      <x:c r="AB37" s="44"/>
      <x:c r="AC37" s="44"/>
      <x:c r="AD37" s="44"/>
      <x:c r="AE37" s="44"/>
      <x:c r="AF37" s="44"/>
    </x:row>
    <x:row r="38">
      <x:c r="A38" s="44"/>
      <x:c r="B38" s="44"/>
      <x:c r="C38" s="44"/>
      <x:c r="D38" s="44"/>
      <x:c r="E38" s="44"/>
      <x:c r="F38" s="44"/>
      <x:c r="G38" s="44"/>
      <x:c r="H38" s="44"/>
      <x:c r="I38" s="44"/>
      <x:c r="J38" s="44"/>
      <x:c r="K38" s="44"/>
      <x:c r="L38" s="44"/>
      <x:c r="M38" s="44"/>
      <x:c r="N38" s="44"/>
      <x:c r="O38" s="44"/>
      <x:c r="P38" s="44"/>
      <x:c r="Q38" s="44"/>
      <x:c r="R38" s="44"/>
      <x:c r="S38" s="44"/>
      <x:c r="T38" s="44"/>
      <x:c r="U38" s="44"/>
      <x:c r="V38" s="44"/>
      <x:c r="W38" s="44"/>
      <x:c r="X38" s="44"/>
      <x:c r="Y38" s="44"/>
      <x:c r="Z38" s="44"/>
      <x:c r="AA38" s="44"/>
      <x:c r="AB38" s="44"/>
      <x:c r="AC38" s="44"/>
      <x:c r="AD38" s="44"/>
      <x:c r="AE38" s="44"/>
      <x:c r="AF38" s="44"/>
    </x:row>
    <x:row r="39">
      <x:c r="A39" s="44"/>
      <x:c r="B39" s="44"/>
      <x:c r="C39" s="44"/>
      <x:c r="D39" s="44"/>
      <x:c r="E39" s="44"/>
      <x:c r="F39" s="44"/>
      <x:c r="G39" s="44"/>
      <x:c r="H39" s="44"/>
      <x:c r="I39" s="44"/>
      <x:c r="J39" s="44"/>
      <x:c r="K39" s="44"/>
      <x:c r="L39" s="44"/>
      <x:c r="M39" s="44"/>
      <x:c r="N39" s="44"/>
      <x:c r="O39" s="44"/>
      <x:c r="P39" s="44"/>
      <x:c r="Q39" s="44"/>
      <x:c r="R39" s="44"/>
      <x:c r="S39" s="44"/>
      <x:c r="T39" s="44"/>
      <x:c r="U39" s="44"/>
      <x:c r="V39" s="44"/>
      <x:c r="W39" s="44"/>
      <x:c r="X39" s="44"/>
      <x:c r="Y39" s="44"/>
      <x:c r="Z39" s="44"/>
      <x:c r="AA39" s="44"/>
      <x:c r="AB39" s="44"/>
      <x:c r="AC39" s="44"/>
      <x:c r="AD39" s="44"/>
      <x:c r="AE39" s="44"/>
      <x:c r="AF39" s="44"/>
    </x:row>
    <x:row r="40">
      <x:c r="A40" s="44"/>
      <x:c r="B40" s="44"/>
      <x:c r="C40" s="44"/>
      <x:c r="D40" s="44"/>
      <x:c r="E40" s="44"/>
      <x:c r="F40" s="44"/>
      <x:c r="G40" s="44"/>
      <x:c r="H40" s="44"/>
      <x:c r="I40" s="44"/>
      <x:c r="J40" s="44"/>
      <x:c r="K40" s="44"/>
      <x:c r="L40" s="44"/>
      <x:c r="M40" s="44"/>
      <x:c r="N40" s="44"/>
      <x:c r="O40" s="44"/>
      <x:c r="P40" s="44"/>
      <x:c r="Q40" s="44"/>
      <x:c r="R40" s="44"/>
      <x:c r="S40" s="44"/>
      <x:c r="T40" s="44"/>
      <x:c r="U40" s="44"/>
      <x:c r="V40" s="44"/>
      <x:c r="W40" s="44"/>
      <x:c r="X40" s="44"/>
      <x:c r="Y40" s="44"/>
      <x:c r="Z40" s="44"/>
      <x:c r="AA40" s="44"/>
      <x:c r="AB40" s="44"/>
      <x:c r="AC40" s="44"/>
      <x:c r="AD40" s="44"/>
      <x:c r="AE40" s="44"/>
      <x:c r="AF40" s="44"/>
    </x:row>
    <x:row r="41">
      <x:c r="A41" s="44"/>
      <x:c r="B41" s="44"/>
      <x:c r="C41" s="44"/>
      <x:c r="D41" s="44"/>
      <x:c r="E41" s="44"/>
      <x:c r="F41" s="44"/>
      <x:c r="G41" s="44"/>
      <x:c r="H41" s="44"/>
      <x:c r="I41" s="44"/>
      <x:c r="J41" s="44"/>
      <x:c r="K41" s="44"/>
      <x:c r="L41" s="44"/>
      <x:c r="M41" s="44"/>
      <x:c r="N41" s="44"/>
      <x:c r="O41" s="44"/>
      <x:c r="P41" s="44"/>
      <x:c r="Q41" s="44"/>
      <x:c r="R41" s="44"/>
      <x:c r="S41" s="44"/>
      <x:c r="T41" s="44"/>
      <x:c r="U41" s="44"/>
      <x:c r="V41" s="44"/>
      <x:c r="W41" s="44"/>
      <x:c r="X41" s="44"/>
      <x:c r="Y41" s="44"/>
      <x:c r="Z41" s="44"/>
      <x:c r="AA41" s="44"/>
      <x:c r="AB41" s="44"/>
      <x:c r="AC41" s="44"/>
      <x:c r="AD41" s="44"/>
      <x:c r="AE41" s="44"/>
      <x:c r="AF41" s="44"/>
    </x:row>
    <x:row r="42">
      <x:c r="A42" s="44"/>
      <x:c r="B42" s="44"/>
      <x:c r="C42" s="44"/>
      <x:c r="D42" s="44"/>
      <x:c r="E42" s="44"/>
      <x:c r="F42" s="44"/>
      <x:c r="G42" s="44"/>
      <x:c r="H42" s="44"/>
      <x:c r="I42" s="44"/>
      <x:c r="J42" s="44"/>
      <x:c r="K42" s="44"/>
      <x:c r="L42" s="44"/>
      <x:c r="M42" s="44"/>
      <x:c r="N42" s="44"/>
      <x:c r="O42" s="44"/>
      <x:c r="P42" s="44"/>
      <x:c r="Q42" s="44"/>
      <x:c r="R42" s="44"/>
      <x:c r="S42" s="44"/>
      <x:c r="T42" s="44"/>
      <x:c r="U42" s="44"/>
      <x:c r="V42" s="44"/>
      <x:c r="W42" s="44"/>
      <x:c r="X42" s="44"/>
      <x:c r="Y42" s="44"/>
      <x:c r="Z42" s="44"/>
      <x:c r="AA42" s="44"/>
      <x:c r="AB42" s="44"/>
      <x:c r="AC42" s="44"/>
      <x:c r="AD42" s="44"/>
      <x:c r="AE42" s="44"/>
      <x:c r="AF42" s="44"/>
    </x:row>
    <x:row r="43">
      <x:c r="A43" s="44"/>
      <x:c r="B43" s="44"/>
      <x:c r="C43" s="44"/>
      <x:c r="D43" s="44"/>
      <x:c r="E43" s="44"/>
      <x:c r="F43" s="44"/>
      <x:c r="G43" s="44"/>
      <x:c r="H43" s="44"/>
      <x:c r="I43" s="44"/>
      <x:c r="J43" s="44"/>
      <x:c r="K43" s="44"/>
      <x:c r="L43" s="44"/>
      <x:c r="M43" s="44"/>
      <x:c r="N43" s="44"/>
      <x:c r="O43" s="44"/>
      <x:c r="P43" s="44"/>
      <x:c r="Q43" s="44"/>
      <x:c r="R43" s="44"/>
      <x:c r="S43" s="44"/>
      <x:c r="T43" s="44"/>
      <x:c r="U43" s="44"/>
      <x:c r="V43" s="44"/>
      <x:c r="W43" s="44"/>
      <x:c r="X43" s="44"/>
      <x:c r="Y43" s="44"/>
      <x:c r="Z43" s="44"/>
      <x:c r="AA43" s="44"/>
      <x:c r="AB43" s="44"/>
      <x:c r="AC43" s="44"/>
      <x:c r="AD43" s="44"/>
      <x:c r="AE43" s="44"/>
      <x:c r="AF43" s="44"/>
    </x:row>
    <x:row r="44">
      <x:c r="A44" s="44"/>
      <x:c r="B44" s="44"/>
      <x:c r="C44" s="44"/>
      <x:c r="D44" s="44"/>
      <x:c r="E44" s="44"/>
      <x:c r="F44" s="44"/>
      <x:c r="G44" s="44"/>
      <x:c r="H44" s="44"/>
      <x:c r="I44" s="44"/>
      <x:c r="J44" s="44"/>
      <x:c r="K44" s="44"/>
      <x:c r="L44" s="44"/>
      <x:c r="M44" s="44"/>
      <x:c r="N44" s="44"/>
      <x:c r="O44" s="44"/>
      <x:c r="P44" s="44"/>
      <x:c r="Q44" s="44"/>
      <x:c r="R44" s="44"/>
      <x:c r="S44" s="44"/>
      <x:c r="T44" s="44"/>
      <x:c r="U44" s="44"/>
      <x:c r="V44" s="44"/>
      <x:c r="W44" s="44"/>
      <x:c r="X44" s="44"/>
      <x:c r="Y44" s="44"/>
      <x:c r="Z44" s="44"/>
      <x:c r="AA44" s="44"/>
      <x:c r="AB44" s="44"/>
      <x:c r="AC44" s="44"/>
      <x:c r="AD44" s="44"/>
      <x:c r="AE44" s="44"/>
      <x:c r="AF44" s="44"/>
    </x:row>
    <x:row r="45">
      <x:c r="A45" s="44"/>
      <x:c r="B45" s="44"/>
      <x:c r="C45" s="44"/>
      <x:c r="D45" s="44"/>
      <x:c r="E45" s="44"/>
      <x:c r="F45" s="44"/>
      <x:c r="G45" s="44"/>
      <x:c r="H45" s="44"/>
      <x:c r="I45" s="44"/>
      <x:c r="J45" s="44"/>
      <x:c r="K45" s="44"/>
      <x:c r="L45" s="44"/>
      <x:c r="M45" s="44"/>
      <x:c r="N45" s="44"/>
      <x:c r="O45" s="44"/>
      <x:c r="P45" s="44"/>
      <x:c r="Q45" s="44"/>
      <x:c r="R45" s="44"/>
      <x:c r="S45" s="44"/>
      <x:c r="T45" s="44"/>
      <x:c r="U45" s="44"/>
      <x:c r="V45" s="44"/>
      <x:c r="W45" s="44"/>
      <x:c r="X45" s="44"/>
      <x:c r="Y45" s="44"/>
      <x:c r="Z45" s="44"/>
      <x:c r="AA45" s="44"/>
      <x:c r="AB45" s="44"/>
      <x:c r="AC45" s="44"/>
      <x:c r="AD45" s="44"/>
      <x:c r="AE45" s="44"/>
      <x:c r="AF45" s="44"/>
    </x:row>
    <x:row r="46">
      <x:c r="A46" s="44"/>
      <x:c r="B46" s="44"/>
      <x:c r="C46" s="44"/>
      <x:c r="D46" s="44"/>
      <x:c r="E46" s="44"/>
      <x:c r="F46" s="44"/>
      <x:c r="G46" s="44"/>
      <x:c r="H46" s="44"/>
      <x:c r="I46" s="44"/>
      <x:c r="J46" s="44"/>
      <x:c r="K46" s="44"/>
      <x:c r="L46" s="44"/>
      <x:c r="M46" s="44"/>
      <x:c r="N46" s="44"/>
      <x:c r="O46" s="44"/>
      <x:c r="P46" s="44"/>
      <x:c r="Q46" s="44"/>
      <x:c r="R46" s="44"/>
      <x:c r="S46" s="44"/>
      <x:c r="T46" s="44"/>
      <x:c r="U46" s="44"/>
      <x:c r="V46" s="44"/>
      <x:c r="W46" s="44"/>
      <x:c r="X46" s="44"/>
      <x:c r="Y46" s="44"/>
      <x:c r="Z46" s="44"/>
      <x:c r="AA46" s="44"/>
      <x:c r="AB46" s="44"/>
      <x:c r="AC46" s="44"/>
      <x:c r="AD46" s="44"/>
      <x:c r="AE46" s="44"/>
      <x:c r="AF46" s="44"/>
    </x:row>
    <x:row r="47">
      <x:c r="A47" s="44"/>
      <x:c r="B47" s="44"/>
      <x:c r="C47" s="44"/>
      <x:c r="D47" s="44"/>
      <x:c r="E47" s="44"/>
      <x:c r="F47" s="44"/>
      <x:c r="G47" s="44"/>
      <x:c r="H47" s="44"/>
      <x:c r="I47" s="44"/>
      <x:c r="J47" s="44"/>
      <x:c r="K47" s="44"/>
      <x:c r="L47" s="44"/>
      <x:c r="M47" s="44"/>
      <x:c r="N47" s="44"/>
      <x:c r="O47" s="44"/>
      <x:c r="P47" s="44"/>
      <x:c r="Q47" s="44"/>
      <x:c r="R47" s="44"/>
      <x:c r="S47" s="44"/>
      <x:c r="T47" s="44"/>
      <x:c r="U47" s="44"/>
      <x:c r="V47" s="44"/>
      <x:c r="W47" s="44"/>
      <x:c r="X47" s="44"/>
      <x:c r="Y47" s="44"/>
      <x:c r="Z47" s="44"/>
      <x:c r="AA47" s="44"/>
      <x:c r="AB47" s="44"/>
      <x:c r="AC47" s="44"/>
      <x:c r="AD47" s="44"/>
      <x:c r="AE47" s="44"/>
      <x:c r="AF47" s="44"/>
    </x:row>
    <x:row r="48">
      <x:c r="A48" s="44"/>
      <x:c r="B48" s="44"/>
      <x:c r="C48" s="44"/>
      <x:c r="D48" s="44"/>
      <x:c r="E48" s="44"/>
      <x:c r="F48" s="44"/>
      <x:c r="G48" s="44"/>
      <x:c r="H48" s="44"/>
      <x:c r="I48" s="44"/>
      <x:c r="J48" s="44"/>
      <x:c r="K48" s="44"/>
      <x:c r="L48" s="44"/>
      <x:c r="M48" s="44"/>
      <x:c r="N48" s="44"/>
      <x:c r="O48" s="44"/>
      <x:c r="P48" s="44"/>
      <x:c r="Q48" s="44"/>
      <x:c r="R48" s="44"/>
      <x:c r="S48" s="44"/>
      <x:c r="T48" s="44"/>
      <x:c r="U48" s="44"/>
      <x:c r="V48" s="44"/>
      <x:c r="W48" s="44"/>
      <x:c r="X48" s="44"/>
      <x:c r="Y48" s="44"/>
      <x:c r="Z48" s="44"/>
      <x:c r="AA48" s="44"/>
      <x:c r="AB48" s="44"/>
      <x:c r="AC48" s="44"/>
      <x:c r="AD48" s="44"/>
      <x:c r="AE48" s="44"/>
      <x:c r="AF48" s="44"/>
    </x:row>
    <x:row r="49">
      <x:c r="A49" s="44"/>
      <x:c r="B49" s="44"/>
      <x:c r="C49" s="44"/>
      <x:c r="D49" s="44"/>
      <x:c r="E49" s="44"/>
      <x:c r="F49" s="44"/>
      <x:c r="G49" s="44"/>
      <x:c r="H49" s="44"/>
      <x:c r="I49" s="44"/>
      <x:c r="J49" s="44"/>
      <x:c r="K49" s="44"/>
      <x:c r="L49" s="44"/>
      <x:c r="M49" s="44"/>
      <x:c r="N49" s="44"/>
      <x:c r="O49" s="44"/>
      <x:c r="P49" s="44"/>
      <x:c r="Q49" s="44"/>
      <x:c r="R49" s="44"/>
      <x:c r="S49" s="44"/>
      <x:c r="T49" s="44"/>
      <x:c r="U49" s="44"/>
      <x:c r="V49" s="44"/>
      <x:c r="W49" s="44"/>
      <x:c r="X49" s="44"/>
      <x:c r="Y49" s="44"/>
      <x:c r="Z49" s="44"/>
      <x:c r="AA49" s="44"/>
      <x:c r="AB49" s="44"/>
      <x:c r="AC49" s="44"/>
      <x:c r="AD49" s="44"/>
      <x:c r="AE49" s="44"/>
      <x:c r="AF49" s="44"/>
    </x:row>
    <x:row r="50">
      <x:c r="A50" s="44"/>
      <x:c r="B50" s="44"/>
      <x:c r="C50" s="44"/>
      <x:c r="D50" s="44"/>
      <x:c r="E50" s="44"/>
      <x:c r="F50" s="44"/>
      <x:c r="G50" s="44"/>
      <x:c r="H50" s="44"/>
      <x:c r="I50" s="44"/>
      <x:c r="J50" s="44"/>
      <x:c r="K50" s="44"/>
      <x:c r="L50" s="44"/>
      <x:c r="M50" s="44"/>
      <x:c r="N50" s="44"/>
      <x:c r="O50" s="44"/>
      <x:c r="P50" s="44"/>
      <x:c r="Q50" s="44"/>
      <x:c r="R50" s="44"/>
      <x:c r="S50" s="44"/>
      <x:c r="T50" s="44"/>
      <x:c r="U50" s="44"/>
      <x:c r="V50" s="44"/>
      <x:c r="W50" s="44"/>
      <x:c r="X50" s="44"/>
      <x:c r="Y50" s="44"/>
      <x:c r="Z50" s="44"/>
      <x:c r="AA50" s="44"/>
      <x:c r="AB50" s="44"/>
      <x:c r="AC50" s="44"/>
      <x:c r="AD50" s="44"/>
      <x:c r="AE50" s="44"/>
      <x:c r="AF50" s="44"/>
    </x:row>
  </x:sheetData>
  <x:pageMargins left="0.7" right="0.7" top="0.75" bottom="0.75" header="0.3" footer="0.3"/>
  <x:tableParts count="1">
    <x:tablePart xmlns:r="http://schemas.openxmlformats.org/officeDocument/2006/relationships" r:id="R463f6f2b5fb54554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14" hidden="0" customWidth="1"/>
    <x:col min="16" max="16" width="14" hidden="0" customWidth="1"/>
    <x:col min="17" max="17" width="14" hidden="0" customWidth="1"/>
    <x:col min="18" max="18" width="14" hidden="0" customWidth="1"/>
    <x:col min="19" max="19" width="14" hidden="0" customWidth="1"/>
    <x:col min="20" max="20" width="14" hidden="0" customWidth="1"/>
    <x:col min="21" max="21" width="14" hidden="0" customWidth="1"/>
    <x:col min="22" max="22" width="14" hidden="0" customWidth="1"/>
    <x:col min="23" max="23" width="14" hidden="0" customWidth="1"/>
    <x:col min="24" max="24" width="14" hidden="0" customWidth="1"/>
    <x:col min="25" max="25" width="14" hidden="0" customWidth="1"/>
    <x:col min="26" max="26" width="14" hidden="0" customWidth="1"/>
    <x:col min="27" max="27" width="14" hidden="0" customWidth="1"/>
    <x:col min="28" max="28" width="17" hidden="0" customWidth="1"/>
    <x:col min="29" max="29" width="17" hidden="0" customWidth="1"/>
    <x:col min="30" max="30" width="17" hidden="0" customWidth="1"/>
    <x:col min="31" max="31" width="17" hidden="0" customWidth="1"/>
    <x:col min="32" max="32" width="17" hidden="0" customWidth="1"/>
  </x:cols>
  <x:sheetData>
    <x:row r="1">
      <x:c r="A1" s="40" t="str">
        <x:v>Bayesian Regression Posterior Calculation</x:v>
      </x:c>
      <x:c r="B1" s="44" t="str"/>
      <x:c r="C1" s="44" t="str"/>
      <x:c r="D1" s="44" t="str"/>
      <x:c r="E1" s="44" t="str"/>
      <x:c r="F1" s="44" t="str"/>
      <x:c r="G1" s="44" t="str"/>
      <x:c r="H1" s="44" t="str"/>
      <x:c r="I1" s="44" t="str"/>
      <x:c r="J1" s="44" t="str"/>
      <x:c r="K1" s="44" t="str"/>
      <x:c r="L1" s="44" t="str"/>
      <x:c r="M1" s="44" t="str"/>
      <x:c r="N1" s="44" t="str"/>
      <x:c r="O1" s="44" t="str"/>
      <x:c r="P1" s="44" t="str"/>
      <x:c r="Q1" s="44" t="str"/>
      <x:c r="R1" s="44" t="str"/>
      <x:c r="S1" s="44" t="str"/>
      <x:c r="T1" s="44" t="str"/>
      <x:c r="U1" s="44" t="str"/>
      <x:c r="V1" s="44" t="str"/>
      <x:c r="W1" s="44" t="str"/>
      <x:c r="X1" s="44" t="str"/>
      <x:c r="Y1" s="44" t="str"/>
      <x:c r="Z1" s="44" t="str"/>
      <x:c r="AA1" s="44" t="str"/>
      <x:c r="AB1" s="44" t="str"/>
      <x:c r="AC1" s="44" t="str"/>
      <x:c r="AD1" s="44" t="str"/>
      <x:c r="AE1" s="44" t="str"/>
      <x:c r="AF1" s="44" t="str"/>
    </x:row>
    <x:row r="2">
      <x:c r="A2" s="44"/>
      <x:c r="B2" s="44"/>
      <x:c r="C2" s="44"/>
      <x:c r="D2" s="44"/>
      <x:c r="E2" s="44"/>
      <x:c r="F2" s="44"/>
      <x:c r="G2" s="44"/>
      <x:c r="H2" s="44"/>
      <x:c r="I2" s="44"/>
      <x:c r="J2" s="44"/>
      <x:c r="K2" s="44"/>
      <x:c r="L2" s="44"/>
      <x:c r="M2" s="44"/>
      <x:c r="N2" s="44"/>
      <x:c r="O2" s="44"/>
      <x:c r="P2" s="44"/>
      <x:c r="Q2" s="44"/>
      <x:c r="R2" s="44"/>
      <x:c r="S2" s="44"/>
      <x:c r="T2" s="44"/>
      <x:c r="U2" s="44"/>
      <x:c r="V2" s="44"/>
      <x:c r="W2" s="44"/>
      <x:c r="X2" s="44"/>
      <x:c r="Y2" s="44"/>
      <x:c r="Z2" s="44"/>
      <x:c r="AA2" s="44"/>
      <x:c r="AB2" s="44"/>
      <x:c r="AC2" s="44"/>
      <x:c r="AD2" s="44"/>
      <x:c r="AE2" s="44"/>
      <x:c r="AF2" s="44"/>
    </x:row>
    <x:row r="3">
      <x:c r="A3" s="41" t="str">
        <x:v>Alpha</x:v>
      </x:c>
      <x:c r="B3" s="53" t="n">
        <x:v>0.05</x:v>
      </x:c>
      <x:c r="C3" s="44"/>
      <x:c r="D3" s="44"/>
      <x:c r="E3" s="44"/>
      <x:c r="F3" s="44"/>
      <x:c r="G3" s="44"/>
      <x:c r="H3" s="44"/>
      <x:c r="I3" s="44"/>
      <x:c r="J3" s="44"/>
      <x:c r="K3" s="44"/>
      <x:c r="L3" s="44"/>
      <x:c r="M3" s="44"/>
      <x:c r="N3" s="44"/>
      <x:c r="O3" s="44"/>
      <x:c r="P3" s="44"/>
      <x:c r="Q3" s="44"/>
      <x:c r="R3" s="44"/>
      <x:c r="S3" s="44"/>
      <x:c r="T3" s="44"/>
      <x:c r="U3" s="44"/>
      <x:c r="V3" s="44"/>
      <x:c r="W3" s="44"/>
      <x:c r="X3" s="44"/>
      <x:c r="Y3" s="44"/>
      <x:c r="Z3" s="44"/>
      <x:c r="AA3" s="44"/>
      <x:c r="AB3" s="44"/>
      <x:c r="AC3" s="44"/>
      <x:c r="AD3" s="44"/>
      <x:c r="AE3" s="44"/>
      <x:c r="AF3" s="44"/>
    </x:row>
    <x:row r="4">
      <x:c r="A4" s="41" t="str">
        <x:v>Prior variance for slopes</x:v>
      </x:c>
      <x:c r="B4" s="53" t="n">
        <x:v>100</x:v>
      </x:c>
      <x:c r="C4" s="44"/>
      <x:c r="D4" s="44"/>
      <x:c r="E4" s="44"/>
      <x:c r="F4" s="44"/>
      <x:c r="G4" s="44"/>
      <x:c r="H4" s="44"/>
      <x:c r="I4" s="44"/>
      <x:c r="J4" s="44"/>
      <x:c r="K4" s="44"/>
      <x:c r="L4" s="44"/>
      <x:c r="M4" s="44"/>
      <x:c r="N4" s="44"/>
      <x:c r="O4" s="44"/>
      <x:c r="P4" s="44"/>
      <x:c r="Q4" s="44"/>
      <x:c r="R4" s="44"/>
      <x:c r="S4" s="44"/>
      <x:c r="T4" s="44"/>
      <x:c r="U4" s="44"/>
      <x:c r="V4" s="44"/>
      <x:c r="W4" s="44"/>
      <x:c r="X4" s="44"/>
      <x:c r="Y4" s="44"/>
      <x:c r="Z4" s="44"/>
      <x:c r="AA4" s="44"/>
      <x:c r="AB4" s="44"/>
      <x:c r="AC4" s="44"/>
      <x:c r="AD4" s="44"/>
      <x:c r="AE4" s="44"/>
      <x:c r="AF4" s="44"/>
    </x:row>
    <x:row r="5">
      <x:c r="A5" s="41" t="str">
        <x:v>Prior variance for intercept</x:v>
      </x:c>
      <x:c r="B5" s="53" t="n">
        <x:v>1000</x:v>
      </x:c>
      <x:c r="C5" s="44"/>
      <x:c r="D5" s="44"/>
      <x:c r="E5" s="44"/>
      <x:c r="F5" s="44"/>
      <x:c r="G5" s="44"/>
      <x:c r="H5" s="44"/>
      <x:c r="I5" s="44"/>
      <x:c r="J5" s="44"/>
      <x:c r="K5" s="44"/>
      <x:c r="L5" s="44"/>
      <x:c r="M5" s="44"/>
      <x:c r="N5" s="44"/>
      <x:c r="O5" s="44"/>
      <x:c r="P5" s="44"/>
      <x:c r="Q5" s="44"/>
      <x:c r="R5" s="44"/>
      <x:c r="S5" s="44"/>
      <x:c r="T5" s="44"/>
      <x:c r="U5" s="44"/>
      <x:c r="V5" s="44"/>
      <x:c r="W5" s="44"/>
      <x:c r="X5" s="44"/>
      <x:c r="Y5" s="44"/>
      <x:c r="Z5" s="44"/>
      <x:c r="AA5" s="44"/>
      <x:c r="AB5" s="44"/>
      <x:c r="AC5" s="44"/>
      <x:c r="AD5" s="44"/>
      <x:c r="AE5" s="44"/>
      <x:c r="AF5" s="44"/>
    </x:row>
    <x:row r="6">
      <x:c r="A6" s="41" t="str">
        <x:v>Prior a0 for sigma^2</x:v>
      </x:c>
      <x:c r="B6" s="53" t="n">
        <x:v>2</x:v>
      </x:c>
      <x:c r="C6" s="44"/>
      <x:c r="D6" s="44"/>
      <x:c r="E6" s="44"/>
      <x:c r="F6" s="44"/>
      <x:c r="G6" s="44"/>
      <x:c r="H6" s="44"/>
      <x:c r="I6" s="44"/>
      <x:c r="J6" s="44"/>
      <x:c r="K6" s="44"/>
      <x:c r="L6" s="44"/>
      <x:c r="M6" s="44"/>
      <x:c r="N6" s="44"/>
      <x:c r="O6" s="44"/>
      <x:c r="P6" s="44"/>
      <x:c r="Q6" s="44"/>
      <x:c r="R6" s="44"/>
      <x:c r="S6" s="44"/>
      <x:c r="T6" s="44"/>
      <x:c r="U6" s="44"/>
      <x:c r="V6" s="44"/>
      <x:c r="W6" s="44"/>
      <x:c r="X6" s="44"/>
      <x:c r="Y6" s="44"/>
      <x:c r="Z6" s="44"/>
      <x:c r="AA6" s="44"/>
      <x:c r="AB6" s="44"/>
      <x:c r="AC6" s="44"/>
      <x:c r="AD6" s="44"/>
      <x:c r="AE6" s="44"/>
      <x:c r="AF6" s="44"/>
    </x:row>
    <x:row r="7">
      <x:c r="A7" s="41" t="str">
        <x:v>Prior b0 for sigma^2</x:v>
      </x:c>
      <x:c r="B7" s="53" t="n">
        <x:v>2</x:v>
      </x:c>
      <x:c r="C7" s="44"/>
      <x:c r="D7" s="44"/>
      <x:c r="E7" s="44"/>
      <x:c r="F7" s="44"/>
      <x:c r="G7" s="44"/>
      <x:c r="H7" s="44"/>
      <x:c r="I7" s="44"/>
      <x:c r="J7" s="44"/>
      <x:c r="K7" s="44"/>
      <x:c r="L7" s="44"/>
      <x:c r="M7" s="44"/>
      <x:c r="N7" s="44"/>
      <x:c r="O7" s="44"/>
      <x:c r="P7" s="44"/>
      <x:c r="Q7" s="44"/>
      <x:c r="R7" s="44"/>
      <x:c r="S7" s="44"/>
      <x:c r="T7" s="44"/>
      <x:c r="U7" s="44"/>
      <x:c r="V7" s="44"/>
      <x:c r="W7" s="44"/>
      <x:c r="X7" s="44"/>
      <x:c r="Y7" s="44"/>
      <x:c r="Z7" s="44"/>
      <x:c r="AA7" s="44"/>
      <x:c r="AB7" s="44"/>
      <x:c r="AC7" s="44"/>
      <x:c r="AD7" s="44"/>
      <x:c r="AE7" s="44"/>
      <x:c r="AF7" s="44"/>
    </x:row>
    <x:row r="8">
      <x:c r="A8" s="41" t="str">
        <x:v>n</x:v>
      </x:c>
      <x:c r="B8" s="53" t="n">
        <x:f>COUNT(Example_Data!$F$2:$F$26)</x:f>
        <x:v>25</x:v>
      </x:c>
      <x:c r="C8" s="44"/>
      <x:c r="D8" s="44"/>
      <x:c r="E8" s="44"/>
      <x:c r="F8" s="44"/>
      <x:c r="G8" s="44"/>
      <x:c r="H8" s="44"/>
      <x:c r="I8" s="44"/>
      <x:c r="J8" s="44"/>
      <x:c r="K8" s="44"/>
      <x:c r="L8" s="44"/>
      <x:c r="M8" s="44"/>
      <x:c r="N8" s="44"/>
      <x:c r="O8" s="44"/>
      <x:c r="P8" s="44"/>
      <x:c r="Q8" s="44"/>
      <x:c r="R8" s="44"/>
      <x:c r="S8" s="44"/>
      <x:c r="T8" s="44"/>
      <x:c r="U8" s="44"/>
      <x:c r="V8" s="44"/>
      <x:c r="W8" s="44"/>
      <x:c r="X8" s="44"/>
      <x:c r="Y8" s="44"/>
      <x:c r="Z8" s="44"/>
      <x:c r="AA8" s="44"/>
      <x:c r="AB8" s="44"/>
      <x:c r="AC8" s="44"/>
      <x:c r="AD8" s="44"/>
      <x:c r="AE8" s="44"/>
      <x:c r="AF8" s="44"/>
    </x:row>
    <x:row r="9">
      <x:c r="A9" s="41" t="str">
        <x:v>p</x:v>
      </x:c>
      <x:c r="B9" s="53" t="n">
        <x:v>5</x:v>
      </x:c>
      <x:c r="C9" s="44"/>
      <x:c r="D9" s="44"/>
      <x:c r="E9" s="44"/>
      <x:c r="F9" s="44"/>
      <x:c r="G9" s="44"/>
      <x:c r="H9" s="44"/>
      <x:c r="I9" s="44"/>
      <x:c r="J9" s="44"/>
      <x:c r="K9" s="44"/>
      <x:c r="L9" s="44"/>
      <x:c r="M9" s="44"/>
      <x:c r="N9" s="44"/>
      <x:c r="O9" s="44"/>
      <x:c r="P9" s="44"/>
      <x:c r="Q9" s="44"/>
      <x:c r="R9" s="44"/>
      <x:c r="S9" s="44"/>
      <x:c r="T9" s="44"/>
      <x:c r="U9" s="44"/>
      <x:c r="V9" s="44"/>
      <x:c r="W9" s="44"/>
      <x:c r="X9" s="44"/>
      <x:c r="Y9" s="44"/>
      <x:c r="Z9" s="44"/>
      <x:c r="AA9" s="44"/>
      <x:c r="AB9" s="44"/>
      <x:c r="AC9" s="44"/>
      <x:c r="AD9" s="44"/>
      <x:c r="AE9" s="44"/>
      <x:c r="AF9" s="44"/>
    </x:row>
    <x:row r="10">
      <x:c r="A10" s="44"/>
      <x:c r="B10" s="41" t="str">
        <x:v>X'X matrix</x:v>
      </x:c>
      <x:c r="C10" s="44" t="str"/>
      <x:c r="D10" s="44" t="str"/>
      <x:c r="E10" s="44" t="str"/>
      <x:c r="F10" s="44" t="str"/>
      <x:c r="G10" s="44"/>
      <x:c r="H10" s="41" t="str">
        <x:v>X'y</x:v>
      </x:c>
      <x:c r="I10" s="44"/>
      <x:c r="J10" s="41" t="str">
        <x:v>V0 inverse</x:v>
      </x:c>
      <x:c r="K10" s="44" t="str"/>
      <x:c r="L10" s="44" t="str"/>
      <x:c r="M10" s="44" t="str"/>
      <x:c r="N10" s="44" t="str"/>
      <x:c r="O10" s="44"/>
      <x:c r="P10" s="41" t="str">
        <x:v>Vn inverse = V0 inverse + X'X</x:v>
      </x:c>
      <x:c r="Q10" s="44" t="str"/>
      <x:c r="R10" s="44" t="str"/>
      <x:c r="S10" s="44" t="str"/>
      <x:c r="T10" s="44" t="str"/>
      <x:c r="U10" s="44"/>
      <x:c r="V10" s="41" t="str">
        <x:v>Vn = MINVERSE(Vn inverse)</x:v>
      </x:c>
      <x:c r="W10" s="44" t="str"/>
      <x:c r="X10" s="44" t="str"/>
      <x:c r="Y10" s="44" t="str"/>
      <x:c r="Z10" s="44" t="str"/>
      <x:c r="AA10" s="44"/>
      <x:c r="AB10" s="41" t="str">
        <x:v>Posterior coefficient summary</x:v>
      </x:c>
      <x:c r="AC10" s="41" t="str"/>
      <x:c r="AD10" s="41" t="str"/>
      <x:c r="AE10" s="41" t="str"/>
      <x:c r="AF10" s="41" t="str"/>
    </x:row>
    <x:row r="11">
      <x:c r="A11" s="46" t="str">
        <x:v>Terms</x:v>
      </x:c>
      <x:c r="B11" s="46" t="str">
        <x:v>Intercept</x:v>
      </x:c>
      <x:c r="C11" s="46" t="str">
        <x:v>z_G1</x:v>
      </x:c>
      <x:c r="D11" s="46" t="str">
        <x:v>z_G2</x:v>
      </x:c>
      <x:c r="E11" s="46" t="str">
        <x:v>z_studytime</x:v>
      </x:c>
      <x:c r="F11" s="46" t="str">
        <x:v>z_failures</x:v>
      </x:c>
      <x:c r="G11" s="44"/>
      <x:c r="H11" s="41" t="str">
        <x:v>Value</x:v>
      </x:c>
      <x:c r="I11" s="44"/>
      <x:c r="J11" s="44"/>
      <x:c r="K11" s="44"/>
      <x:c r="L11" s="44"/>
      <x:c r="M11" s="44"/>
      <x:c r="N11" s="44"/>
      <x:c r="O11" s="44"/>
      <x:c r="P11" s="44"/>
      <x:c r="Q11" s="44"/>
      <x:c r="R11" s="44"/>
      <x:c r="S11" s="44"/>
      <x:c r="T11" s="44"/>
      <x:c r="U11" s="44"/>
      <x:c r="V11" s="44"/>
      <x:c r="W11" s="44"/>
      <x:c r="X11" s="44"/>
      <x:c r="Y11" s="44"/>
      <x:c r="Z11" s="44"/>
      <x:c r="AA11" s="44"/>
      <x:c r="AB11" s="41" t="str">
        <x:v>Mean</x:v>
      </x:c>
      <x:c r="AC11" s="41" t="str">
        <x:v>Posterior SD</x:v>
      </x:c>
      <x:c r="AD11" s="41" t="str">
        <x:v>95% Lower</x:v>
      </x:c>
      <x:c r="AE11" s="41" t="str">
        <x:v>95% Upper</x:v>
      </x:c>
      <x:c r="AF11" s="41" t="str">
        <x:v>Probability Direction</x:v>
      </x:c>
    </x:row>
    <x:row r="12">
      <x:c r="A12" s="44" t="str">
        <x:v>Intercept</x:v>
      </x:c>
      <x:c r="B12" s="58" t="n">
        <x:f>INDEX(MMULT(TRANSPOSE(Example_Data!$G$2:$K$26),Example_Data!$G$2:$K$26),1,1)</x:f>
        <x:v>25</x:v>
      </x:c>
      <x:c r="C12" s="58" t="n">
        <x:f>INDEX(MMULT(TRANSPOSE(Example_Data!$G$2:$K$26),Example_Data!$G$2:$K$26),1,2)</x:f>
        <x:v>-6.328271240363392e-15</x:v>
      </x:c>
      <x:c r="D12" s="58" t="n">
        <x:f>INDEX(MMULT(TRANSPOSE(Example_Data!$G$2:$K$26),Example_Data!$G$2:$K$26),1,3)</x:f>
        <x:v>8.81239525796218e-16</x:v>
      </x:c>
      <x:c r="E12" s="58" t="n">
        <x:f>INDEX(MMULT(TRANSPOSE(Example_Data!$G$2:$K$26),Example_Data!$G$2:$K$26),1,4)</x:f>
        <x:v>-3.552713678800501e-15</x:v>
      </x:c>
      <x:c r="F12" s="58" t="n">
        <x:f>INDEX(MMULT(TRANSPOSE(Example_Data!$G$2:$K$26),Example_Data!$G$2:$K$26),1,5)</x:f>
        <x:v>3.9968028886505635e-15</x:v>
      </x:c>
      <x:c r="G12" s="58"/>
      <x:c r="H12" s="58" t="n">
        <x:f>INDEX(MMULT(TRANSPOSE(Example_Data!$G$2:$K$26),Example_Data!$F$2:$F$26),1,1)</x:f>
        <x:v>273</x:v>
      </x:c>
      <x:c r="I12" s="58"/>
      <x:c r="J12" s="58" t="n">
        <x:f>IF(ROW(A1)=1,1/$B$5,1/$B$4)</x:f>
        <x:v>0.001</x:v>
      </x:c>
      <x:c r="K12" s="58" t="n">
        <x:f>0</x:f>
        <x:v>0</x:v>
      </x:c>
      <x:c r="L12" s="58" t="n">
        <x:f>0</x:f>
        <x:v>0</x:v>
      </x:c>
      <x:c r="M12" s="58" t="n">
        <x:f>0</x:f>
        <x:v>0</x:v>
      </x:c>
      <x:c r="N12" s="58" t="n">
        <x:f>0</x:f>
        <x:v>0</x:v>
      </x:c>
      <x:c r="O12" s="58"/>
      <x:c r="P12" s="58" t="n">
        <x:f>B12+J12</x:f>
        <x:v>25.001</x:v>
      </x:c>
      <x:c r="Q12" s="58" t="n">
        <x:f>C12+K12</x:f>
        <x:v>-6.328271240363392e-15</x:v>
      </x:c>
      <x:c r="R12" s="58" t="n">
        <x:f>D12+L12</x:f>
        <x:v>8.81239525796218e-16</x:v>
      </x:c>
      <x:c r="S12" s="58" t="n">
        <x:f>E12+M12</x:f>
        <x:v>-3.552713678800501e-15</x:v>
      </x:c>
      <x:c r="T12" s="58" t="n">
        <x:f>F12+N12</x:f>
        <x:v>3.9968028886505635e-15</x:v>
      </x:c>
      <x:c r="U12" s="58"/>
      <x:c r="V12" s="58" t="n">
        <x:f>INDEX(MINVERSE($P$12:$T$16),1,1)</x:f>
        <x:v>0.0399984000639974</x:v>
      </x:c>
      <x:c r="W12" s="58" t="n">
        <x:f>INDEX(MINVERSE($P$12:$T$16),1,2)</x:f>
        <x:v>8.3058670376034e-16</x:v>
      </x:c>
      <x:c r="X12" s="58" t="n">
        <x:f>INDEX(MINVERSE($P$12:$T$16),1,3)</x:f>
        <x:v>-8.23258919787841e-16</x:v>
      </x:c>
      <x:c r="Y12" s="58" t="n">
        <x:f>INDEX(MINVERSE($P$12:$T$16),1,4)</x:f>
        <x:v>-4.62493846766267e-17</x:v>
      </x:c>
      <x:c r="Z12" s="58" t="n">
        <x:f>INDEX(MINVERSE($P$12:$T$16),1,5)</x:f>
        <x:v>-1.87306552409254e-16</x:v>
      </x:c>
      <x:c r="AA12" s="58"/>
      <x:c r="AB12" s="58" t="n">
        <x:f>INDEX(MMULT($V$12:$Z$16,$H$12:$H$16),1,1)</x:f>
        <x:v>10.919563217471293</x:v>
      </x:c>
      <x:c r="AC12" s="58" t="n">
        <x:f>SQRT(($B$25/$B$24)*INDEX($V$12:$Z$16,1,1))</x:f>
        <x:v>0.09532704340891288</x:v>
      </x:c>
      <x:c r="AD12" s="58" t="n">
        <x:f>AB12-$B$28*AC12</x:f>
        <x:v>10.724619413700065</x:v>
      </x:c>
      <x:c r="AE12" s="58" t="n">
        <x:f>AB12+$B$28*AC12</x:f>
        <x:v>11.11450702124252</x:v>
      </x:c>
      <x:c r="AF12" s="58" t="n">
        <x:f>0.5+MIN(0.499,ABS(AB12)/(ABS(AB12)+AC12+0.0001)*0.499)</x:f>
        <x:v>0.9946769735121634</x:v>
      </x:c>
    </x:row>
    <x:row r="13">
      <x:c r="A13" s="44" t="str">
        <x:v>z_G1</x:v>
      </x:c>
      <x:c r="B13" s="58" t="n">
        <x:f>INDEX(MMULT(TRANSPOSE(Example_Data!$G$2:$K$26),Example_Data!$G$2:$K$26),2,1)</x:f>
        <x:v>-6.328271240363392e-15</x:v>
      </x:c>
      <x:c r="C13" s="58" t="n">
        <x:f>INDEX(MMULT(TRANSPOSE(Example_Data!$G$2:$K$26),Example_Data!$G$2:$K$26),2,2)</x:f>
        <x:v>24</x:v>
      </x:c>
      <x:c r="D13" s="58" t="n">
        <x:f>INDEX(MMULT(TRANSPOSE(Example_Data!$G$2:$K$26),Example_Data!$G$2:$K$26),2,3)</x:f>
        <x:v>23.301599093660805</x:v>
      </x:c>
      <x:c r="E13" s="58" t="n">
        <x:f>INDEX(MMULT(TRANSPOSE(Example_Data!$G$2:$K$26),Example_Data!$G$2:$K$26),2,4)</x:f>
        <x:v>21.331672298097423</x:v>
      </x:c>
      <x:c r="F13" s="58" t="n">
        <x:f>INDEX(MMULT(TRANSPOSE(Example_Data!$G$2:$K$26),Example_Data!$G$2:$K$26),2,5)</x:f>
        <x:v>-2.605542938264444</x:v>
      </x:c>
      <x:c r="G13" s="58"/>
      <x:c r="H13" s="58" t="n">
        <x:f>INDEX(MMULT(TRANSPOSE(Example_Data!$G$2:$K$26),Example_Data!$F$2:$F$26),2,1)</x:f>
        <x:v>69.62489252660033</x:v>
      </x:c>
      <x:c r="I13" s="58"/>
      <x:c r="J13" s="58" t="n">
        <x:f>0</x:f>
        <x:v>0</x:v>
      </x:c>
      <x:c r="K13" s="58" t="n">
        <x:f>IF(ROW(A1)=1,1/$B$5,1/$B$4)</x:f>
        <x:v>0.001</x:v>
      </x:c>
      <x:c r="L13" s="58" t="n">
        <x:f>0</x:f>
        <x:v>0</x:v>
      </x:c>
      <x:c r="M13" s="58" t="n">
        <x:f>0</x:f>
        <x:v>0</x:v>
      </x:c>
      <x:c r="N13" s="58" t="n">
        <x:f>0</x:f>
        <x:v>0</x:v>
      </x:c>
      <x:c r="O13" s="58"/>
      <x:c r="P13" s="58" t="n">
        <x:f>B13+J13</x:f>
        <x:v>-6.328271240363392e-15</x:v>
      </x:c>
      <x:c r="Q13" s="58" t="n">
        <x:f>C13+K13</x:f>
        <x:v>24.001</x:v>
      </x:c>
      <x:c r="R13" s="58" t="n">
        <x:f>D13+L13</x:f>
        <x:v>23.301599093660805</x:v>
      </x:c>
      <x:c r="S13" s="58" t="n">
        <x:f>E13+M13</x:f>
        <x:v>21.331672298097423</x:v>
      </x:c>
      <x:c r="T13" s="58" t="n">
        <x:f>F13+N13</x:f>
        <x:v>-2.605542938264444</x:v>
      </x:c>
      <x:c r="U13" s="58"/>
      <x:c r="V13" s="58" t="n">
        <x:f>INDEX(MINVERSE($P$12:$T$16),2,1)</x:f>
        <x:v>8.3058670376034e-16</x:v>
      </x:c>
      <x:c r="W13" s="58" t="n">
        <x:f>INDEX(MINVERSE($P$12:$T$16),2,2)</x:f>
        <x:v>2.71220081058375</x:v>
      </x:c>
      <x:c r="X13" s="58" t="n">
        <x:f>INDEX(MINVERSE($P$12:$T$16),2,3)</x:f>
        <x:v>-2.55011281905701</x:v>
      </x:c>
      <x:c r="Y13" s="58" t="n">
        <x:f>INDEX(MINVERSE($P$12:$T$16),2,4)</x:f>
        <x:v>-0.29223113519705</x:v>
      </x:c>
      <x:c r="Z13" s="58" t="n">
        <x:f>INDEX(MINVERSE($P$12:$T$16),2,5)</x:f>
        <x:v>-0.598705815538988</x:v>
      </x:c>
      <x:c r="AA13" s="58"/>
      <x:c r="AB13" s="58" t="n">
        <x:f>INDEX(MMULT($V$12:$Z$16,$H$12:$H$16),2,1)</x:f>
        <x:v>1.1055523946671535</x:v>
      </x:c>
      <x:c r="AC13" s="58" t="n">
        <x:f>SQRT(($B$25/$B$24)*INDEX($V$12:$Z$16,2,2))</x:f>
        <x:v>0.7849748350832123</x:v>
      </x:c>
      <x:c r="AD13" s="58" t="n">
        <x:f>AB13-$B$28*AC13</x:f>
        <x:v>-0.4997211430780155</x:v>
      </x:c>
      <x:c r="AE13" s="58" t="n">
        <x:f>AB13+$B$28*AC13</x:f>
        <x:v>2.7108259324123223</x:v>
      </x:c>
      <x:c r="AF13" s="58" t="n">
        <x:f>0.5+MIN(0.499,ABS(AB13)/(ABS(AB13)+AC13+0.0001)*0.499)</x:f>
        <x:v>0.791792393687121</x:v>
      </x:c>
    </x:row>
    <x:row r="14">
      <x:c r="A14" s="44" t="str">
        <x:v>z_G2</x:v>
      </x:c>
      <x:c r="B14" s="58" t="n">
        <x:f>INDEX(MMULT(TRANSPOSE(Example_Data!$G$2:$K$26),Example_Data!$G$2:$K$26),3,1)</x:f>
        <x:v>8.81239525796218e-16</x:v>
      </x:c>
      <x:c r="C14" s="58" t="n">
        <x:f>INDEX(MMULT(TRANSPOSE(Example_Data!$G$2:$K$26),Example_Data!$G$2:$K$26),3,2)</x:f>
        <x:v>23.301599093660805</x:v>
      </x:c>
      <x:c r="D14" s="58" t="n">
        <x:f>INDEX(MMULT(TRANSPOSE(Example_Data!$G$2:$K$26),Example_Data!$G$2:$K$26),3,3)</x:f>
        <x:v>24.000000000000004</x:v>
      </x:c>
      <x:c r="E14" s="58" t="n">
        <x:f>INDEX(MMULT(TRANSPOSE(Example_Data!$G$2:$K$26),Example_Data!$G$2:$K$26),3,4)</x:f>
        <x:v>21.990026972720543</x:v>
      </x:c>
      <x:c r="F14" s="58" t="n">
        <x:f>INDEX(MMULT(TRANSPOSE(Example_Data!$G$2:$K$26),Example_Data!$G$2:$K$26),3,5)</x:f>
        <x:v>-7.403990825985323</x:v>
      </x:c>
      <x:c r="G14" s="58"/>
      <x:c r="H14" s="58" t="n">
        <x:f>INDEX(MMULT(TRANSPOSE(Example_Data!$G$2:$K$26),Example_Data!$F$2:$F$26),3,1)</x:f>
        <x:v>73.61380147580957</x:v>
      </x:c>
      <x:c r="I14" s="58"/>
      <x:c r="J14" s="58" t="n">
        <x:f>0</x:f>
        <x:v>0</x:v>
      </x:c>
      <x:c r="K14" s="58" t="n">
        <x:f>0</x:f>
        <x:v>0</x:v>
      </x:c>
      <x:c r="L14" s="58" t="n">
        <x:f>IF(ROW(A1)=1,1/$B$5,1/$B$4)</x:f>
        <x:v>0.001</x:v>
      </x:c>
      <x:c r="M14" s="58" t="n">
        <x:f>0</x:f>
        <x:v>0</x:v>
      </x:c>
      <x:c r="N14" s="58" t="n">
        <x:f>0</x:f>
        <x:v>0</x:v>
      </x:c>
      <x:c r="O14" s="58"/>
      <x:c r="P14" s="58" t="n">
        <x:f>B14+J14</x:f>
        <x:v>8.81239525796218e-16</x:v>
      </x:c>
      <x:c r="Q14" s="58" t="n">
        <x:f>C14+K14</x:f>
        <x:v>23.301599093660805</x:v>
      </x:c>
      <x:c r="R14" s="58" t="n">
        <x:f>D14+L14</x:f>
        <x:v>24.001000000000005</x:v>
      </x:c>
      <x:c r="S14" s="58" t="n">
        <x:f>E14+M14</x:f>
        <x:v>21.990026972720543</x:v>
      </x:c>
      <x:c r="T14" s="58" t="n">
        <x:f>F14+N14</x:f>
        <x:v>-7.403990825985323</x:v>
      </x:c>
      <x:c r="U14" s="58"/>
      <x:c r="V14" s="58" t="n">
        <x:f>INDEX(MINVERSE($P$12:$T$16),3,1)</x:f>
        <x:v>-8.23258919787841e-16</x:v>
      </x:c>
      <x:c r="W14" s="58" t="n">
        <x:f>INDEX(MINVERSE($P$12:$T$16),3,2)</x:f>
        <x:v>-2.55011281905701</x:v>
      </x:c>
      <x:c r="X14" s="58" t="n">
        <x:f>INDEX(MINVERSE($P$12:$T$16),3,3)</x:f>
        <x:v>2.6584183551432</x:v>
      </x:c>
      <x:c r="Y14" s="58" t="n">
        <x:f>INDEX(MINVERSE($P$12:$T$16),3,4)</x:f>
        <x:v>0.0331321295014972</x:v>
      </x:c>
      <x:c r="Z14" s="58" t="n">
        <x:f>INDEX(MINVERSE($P$12:$T$16),3,5)</x:f>
        <x:v>0.555317923340991</x:v>
      </x:c>
      <x:c r="AA14" s="58"/>
      <x:c r="AB14" s="58" t="n">
        <x:f>INDEX(MMULT($V$12:$Z$16,$H$12:$H$16),3,1)</x:f>
        <x:v>1.9353538770720284</x:v>
      </x:c>
      <x:c r="AC14" s="58" t="n">
        <x:f>SQRT(($B$25/$B$24)*INDEX($V$12:$Z$16,3,3))</x:f>
        <x:v>0.7771529090028296</x:v>
      </x:c>
      <x:c r="AD14" s="58" t="n">
        <x:f>AB14-$B$28*AC14</x:f>
        <x:v>0.3460761781612418</x:v>
      </x:c>
      <x:c r="AE14" s="58" t="n">
        <x:f>AB14+$B$28*AC14</x:f>
        <x:v>3.524631575982815</x:v>
      </x:c>
      <x:c r="AF14" s="58" t="n">
        <x:f>0.5+MIN(0.499,ABS(AB14)/(ABS(AB14)+AC14+0.0001)*0.499)</x:f>
        <x:v>0.8560197480949202</x:v>
      </x:c>
    </x:row>
    <x:row r="15">
      <x:c r="A15" s="44" t="str">
        <x:v>z_studytime</x:v>
      </x:c>
      <x:c r="B15" s="58" t="n">
        <x:f>INDEX(MMULT(TRANSPOSE(Example_Data!$G$2:$K$26),Example_Data!$G$2:$K$26),4,1)</x:f>
        <x:v>-3.552713678800501e-15</x:v>
      </x:c>
      <x:c r="C15" s="58" t="n">
        <x:f>INDEX(MMULT(TRANSPOSE(Example_Data!$G$2:$K$26),Example_Data!$G$2:$K$26),4,2)</x:f>
        <x:v>21.331672298097423</x:v>
      </x:c>
      <x:c r="D15" s="58" t="n">
        <x:f>INDEX(MMULT(TRANSPOSE(Example_Data!$G$2:$K$26),Example_Data!$G$2:$K$26),4,3)</x:f>
        <x:v>21.990026972720543</x:v>
      </x:c>
      <x:c r="E15" s="58" t="n">
        <x:f>INDEX(MMULT(TRANSPOSE(Example_Data!$G$2:$K$26),Example_Data!$G$2:$K$26),4,4)</x:f>
        <x:v>23.999999999999993</x:v>
      </x:c>
      <x:c r="F15" s="58" t="n">
        <x:f>INDEX(MMULT(TRANSPOSE(Example_Data!$G$2:$K$26),Example_Data!$G$2:$K$26),4,5)</x:f>
        <x:v>-8.744044431385282</x:v>
      </x:c>
      <x:c r="G15" s="58"/>
      <x:c r="H15" s="58" t="n">
        <x:f>INDEX(MMULT(TRANSPOSE(Example_Data!$G$2:$K$26),Example_Data!$F$2:$F$26),4,1)</x:f>
        <x:v>68.15989232313754</x:v>
      </x:c>
      <x:c r="I15" s="58"/>
      <x:c r="J15" s="58" t="n">
        <x:f>0</x:f>
        <x:v>0</x:v>
      </x:c>
      <x:c r="K15" s="58" t="n">
        <x:f>0</x:f>
        <x:v>0</x:v>
      </x:c>
      <x:c r="L15" s="58" t="n">
        <x:f>0</x:f>
        <x:v>0</x:v>
      </x:c>
      <x:c r="M15" s="58" t="n">
        <x:f>IF(ROW(A1)=1,1/$B$5,1/$B$4)</x:f>
        <x:v>0.001</x:v>
      </x:c>
      <x:c r="N15" s="58" t="n">
        <x:f>0</x:f>
        <x:v>0</x:v>
      </x:c>
      <x:c r="O15" s="58"/>
      <x:c r="P15" s="58" t="n">
        <x:f>B15+J15</x:f>
        <x:v>-3.552713678800501e-15</x:v>
      </x:c>
      <x:c r="Q15" s="58" t="n">
        <x:f>C15+K15</x:f>
        <x:v>21.331672298097423</x:v>
      </x:c>
      <x:c r="R15" s="58" t="n">
        <x:f>D15+L15</x:f>
        <x:v>21.990026972720543</x:v>
      </x:c>
      <x:c r="S15" s="58" t="n">
        <x:f>E15+M15</x:f>
        <x:v>24.000999999999994</x:v>
      </x:c>
      <x:c r="T15" s="58" t="n">
        <x:f>F15+N15</x:f>
        <x:v>-8.744044431385282</x:v>
      </x:c>
      <x:c r="U15" s="58"/>
      <x:c r="V15" s="58" t="n">
        <x:f>INDEX(MINVERSE($P$12:$T$16),4,1)</x:f>
        <x:v>-4.62493846766267e-17</x:v>
      </x:c>
      <x:c r="W15" s="58" t="n">
        <x:f>INDEX(MINVERSE($P$12:$T$16),4,2)</x:f>
        <x:v>-0.29223113519705</x:v>
      </x:c>
      <x:c r="X15" s="58" t="n">
        <x:f>INDEX(MINVERSE($P$12:$T$16),4,3)</x:f>
        <x:v>0.0331321295014971</x:v>
      </x:c>
      <x:c r="Y15" s="58" t="n">
        <x:f>INDEX(MINVERSE($P$12:$T$16),4,4)</x:f>
        <x:v>0.30348598169255</x:v>
      </x:c>
      <x:c r="Z15" s="58" t="n">
        <x:f>INDEX(MINVERSE($P$12:$T$16),4,5)</x:f>
        <x:v>0.0890622940895382</x:v>
      </x:c>
      <x:c r="AA15" s="58"/>
      <x:c r="AB15" s="58" t="n">
        <x:f>INDEX(MMULT($V$12:$Z$16,$H$12:$H$16),4,1)</x:f>
        <x:v>-0.18389939724850635</x:v>
      </x:c>
      <x:c r="AC15" s="58" t="n">
        <x:f>SQRT(($B$25/$B$24)*INDEX($V$12:$Z$16,4,4))</x:f>
        <x:v>0.26258150382344847</x:v>
      </x:c>
      <x:c r="AD15" s="58" t="n">
        <x:f>AB15-$B$28*AC15</x:f>
        <x:v>-0.7208785725674585</x:v>
      </x:c>
      <x:c r="AE15" s="58" t="n">
        <x:f>AB15+$B$28*AC15</x:f>
        <x:v>0.35307977807044577</x:v>
      </x:c>
      <x:c r="AF15" s="58" t="n">
        <x:f>0.5+MIN(0.499,ABS(AB15)/(ABS(AB15)+AC15+0.0001)*0.499)</x:f>
        <x:v>0.7054852749115194</x:v>
      </x:c>
    </x:row>
    <x:row r="16">
      <x:c r="A16" s="44" t="str">
        <x:v>z_failures</x:v>
      </x:c>
      <x:c r="B16" s="58" t="n">
        <x:f>INDEX(MMULT(TRANSPOSE(Example_Data!$G$2:$K$26),Example_Data!$G$2:$K$26),5,1)</x:f>
        <x:v>3.9968028886505635e-15</x:v>
      </x:c>
      <x:c r="C16" s="58" t="n">
        <x:f>INDEX(MMULT(TRANSPOSE(Example_Data!$G$2:$K$26),Example_Data!$G$2:$K$26),5,2)</x:f>
        <x:v>-2.605542938264444</x:v>
      </x:c>
      <x:c r="D16" s="58" t="n">
        <x:f>INDEX(MMULT(TRANSPOSE(Example_Data!$G$2:$K$26),Example_Data!$G$2:$K$26),5,3)</x:f>
        <x:v>-7.403990825985323</x:v>
      </x:c>
      <x:c r="E16" s="58" t="n">
        <x:f>INDEX(MMULT(TRANSPOSE(Example_Data!$G$2:$K$26),Example_Data!$G$2:$K$26),5,4)</x:f>
        <x:v>-8.744044431385282</x:v>
      </x:c>
      <x:c r="F16" s="58" t="n">
        <x:f>INDEX(MMULT(TRANSPOSE(Example_Data!$G$2:$K$26),Example_Data!$G$2:$K$26),5,5)</x:f>
        <x:v>24.000000000000007</x:v>
      </x:c>
      <x:c r="G16" s="58"/>
      <x:c r="H16" s="58" t="n">
        <x:f>INDEX(MMULT(TRANSPOSE(Example_Data!$G$2:$K$26),Example_Data!$F$2:$F$26),5,1)</x:f>
        <x:v>-33.25640647196525</x:v>
      </x:c>
      <x:c r="I16" s="58"/>
      <x:c r="J16" s="58" t="n">
        <x:f>0</x:f>
        <x:v>0</x:v>
      </x:c>
      <x:c r="K16" s="58" t="n">
        <x:f>0</x:f>
        <x:v>0</x:v>
      </x:c>
      <x:c r="L16" s="58" t="n">
        <x:f>0</x:f>
        <x:v>0</x:v>
      </x:c>
      <x:c r="M16" s="58" t="n">
        <x:f>0</x:f>
        <x:v>0</x:v>
      </x:c>
      <x:c r="N16" s="58" t="n">
        <x:f>IF(ROW(A1)=1,1/$B$5,1/$B$4)</x:f>
        <x:v>0.001</x:v>
      </x:c>
      <x:c r="O16" s="58"/>
      <x:c r="P16" s="58" t="n">
        <x:f>B16+J16</x:f>
        <x:v>3.9968028886505635e-15</x:v>
      </x:c>
      <x:c r="Q16" s="58" t="n">
        <x:f>C16+K16</x:f>
        <x:v>-2.605542938264444</x:v>
      </x:c>
      <x:c r="R16" s="58" t="n">
        <x:f>D16+L16</x:f>
        <x:v>-7.403990825985323</x:v>
      </x:c>
      <x:c r="S16" s="58" t="n">
        <x:f>E16+M16</x:f>
        <x:v>-8.744044431385282</x:v>
      </x:c>
      <x:c r="T16" s="58" t="n">
        <x:f>F16+N16</x:f>
        <x:v>24.00100000000001</x:v>
      </x:c>
      <x:c r="U16" s="58"/>
      <x:c r="V16" s="58" t="n">
        <x:f>INDEX(MINVERSE($P$12:$T$16),5,1)</x:f>
        <x:v>-1.87306552409254e-16</x:v>
      </x:c>
      <x:c r="W16" s="58" t="n">
        <x:f>INDEX(MINVERSE($P$12:$T$16),5,2)</x:f>
        <x:v>-0.598705815538988</x:v>
      </x:c>
      <x:c r="X16" s="58" t="n">
        <x:f>INDEX(MINVERSE($P$12:$T$16),5,3)</x:f>
        <x:v>0.555317923340991</x:v>
      </x:c>
      <x:c r="Y16" s="58" t="n">
        <x:f>INDEX(MINVERSE($P$12:$T$16),5,4)</x:f>
        <x:v>0.0890622940895383</x:v>
      </x:c>
      <x:c r="Z16" s="58" t="n">
        <x:f>INDEX(MINVERSE($P$12:$T$16),5,5)</x:f>
        <x:v>0.180424972160597</x:v>
      </x:c>
      <x:c r="AA16" s="58"/>
      <x:c r="AB16" s="58" t="n">
        <x:f>INDEX(MMULT($V$12:$Z$16,$H$12:$H$16),5,1)</x:f>
        <x:v>-0.7355745338414437</x:v>
      </x:c>
      <x:c r="AC16" s="58" t="n">
        <x:f>SQRT(($B$25/$B$24)*INDEX($V$12:$Z$16,5,5))</x:f>
        <x:v>0.2024618202144829</x:v>
      </x:c>
      <x:c r="AD16" s="58" t="n">
        <x:f>AB16-$B$28*AC16</x:f>
        <x:v>-1.149608956180061</x:v>
      </x:c>
      <x:c r="AE16" s="58" t="n">
        <x:f>AB16+$B$28*AC16</x:f>
        <x:v>-0.3215401115028262</x:v>
      </x:c>
      <x:c r="AF16" s="58" t="n">
        <x:f>0.5+MIN(0.499,ABS(AB16)/(ABS(AB16)+AC16+0.0001)*0.499)</x:f>
        <x:v>0.8912562292250736</x:v>
      </x:c>
    </x:row>
    <x:row r="17">
      <x:c r="A17" s="44"/>
      <x:c r="B17" s="58"/>
      <x:c r="C17" s="58"/>
      <x:c r="D17" s="58"/>
      <x:c r="E17" s="58"/>
      <x:c r="F17" s="58"/>
      <x:c r="G17" s="58"/>
      <x:c r="H17" s="58"/>
      <x:c r="I17" s="58"/>
      <x:c r="J17" s="58"/>
      <x:c r="K17" s="58"/>
      <x:c r="L17" s="58"/>
      <x:c r="M17" s="58"/>
      <x:c r="N17" s="58"/>
      <x:c r="O17" s="58"/>
      <x:c r="P17" s="58"/>
      <x:c r="Q17" s="58"/>
      <x:c r="R17" s="58"/>
      <x:c r="S17" s="58"/>
      <x:c r="T17" s="58"/>
      <x:c r="U17" s="58"/>
      <x:c r="V17" s="58"/>
      <x:c r="W17" s="58"/>
      <x:c r="X17" s="58"/>
      <x:c r="Y17" s="58"/>
      <x:c r="Z17" s="58"/>
      <x:c r="AA17" s="58"/>
      <x:c r="AB17" s="58"/>
      <x:c r="AC17" s="58"/>
      <x:c r="AD17" s="58"/>
      <x:c r="AE17" s="58"/>
      <x:c r="AF17" s="58"/>
    </x:row>
    <x:row r="18">
      <x:c r="A18" s="44"/>
      <x:c r="B18" s="58"/>
      <x:c r="C18" s="58"/>
      <x:c r="D18" s="58"/>
      <x:c r="E18" s="58"/>
      <x:c r="F18" s="58"/>
      <x:c r="G18" s="58"/>
      <x:c r="H18" s="58"/>
      <x:c r="I18" s="58"/>
      <x:c r="J18" s="58"/>
      <x:c r="K18" s="58"/>
      <x:c r="L18" s="58"/>
      <x:c r="M18" s="58"/>
      <x:c r="N18" s="58"/>
      <x:c r="O18" s="58"/>
      <x:c r="P18" s="58"/>
      <x:c r="Q18" s="58"/>
      <x:c r="R18" s="58"/>
      <x:c r="S18" s="58"/>
      <x:c r="T18" s="58"/>
      <x:c r="U18" s="58"/>
      <x:c r="V18" s="58"/>
      <x:c r="W18" s="58"/>
      <x:c r="X18" s="58"/>
      <x:c r="Y18" s="58"/>
      <x:c r="Z18" s="58"/>
      <x:c r="AA18" s="58"/>
      <x:c r="AB18" s="58"/>
      <x:c r="AC18" s="58"/>
      <x:c r="AD18" s="58"/>
      <x:c r="AE18" s="58"/>
      <x:c r="AF18" s="58"/>
    </x:row>
    <x:row r="19">
      <x:c r="A19" s="44"/>
      <x:c r="B19" s="58"/>
      <x:c r="C19" s="58"/>
      <x:c r="D19" s="58"/>
      <x:c r="E19" s="58"/>
      <x:c r="F19" s="58"/>
      <x:c r="G19" s="58"/>
      <x:c r="H19" s="58"/>
      <x:c r="I19" s="58"/>
      <x:c r="J19" s="58"/>
      <x:c r="K19" s="58"/>
      <x:c r="L19" s="58"/>
      <x:c r="M19" s="58"/>
      <x:c r="N19" s="58"/>
      <x:c r="O19" s="58"/>
      <x:c r="P19" s="58"/>
      <x:c r="Q19" s="58"/>
      <x:c r="R19" s="58"/>
      <x:c r="S19" s="58"/>
      <x:c r="T19" s="58"/>
      <x:c r="U19" s="58"/>
      <x:c r="V19" s="58"/>
      <x:c r="W19" s="58"/>
      <x:c r="X19" s="58"/>
      <x:c r="Y19" s="58"/>
      <x:c r="Z19" s="58"/>
      <x:c r="AA19" s="58"/>
      <x:c r="AB19" s="58"/>
      <x:c r="AC19" s="58"/>
      <x:c r="AD19" s="58"/>
      <x:c r="AE19" s="58"/>
      <x:c r="AF19" s="58"/>
    </x:row>
    <x:row r="20">
      <x:c r="A20" s="44"/>
      <x:c r="B20" s="58"/>
      <x:c r="C20" s="58"/>
      <x:c r="D20" s="58"/>
      <x:c r="E20" s="58"/>
      <x:c r="F20" s="58"/>
      <x:c r="G20" s="58"/>
      <x:c r="H20" s="58"/>
      <x:c r="I20" s="58"/>
      <x:c r="J20" s="58"/>
      <x:c r="K20" s="58"/>
      <x:c r="L20" s="58"/>
      <x:c r="M20" s="58"/>
      <x:c r="N20" s="58"/>
      <x:c r="O20" s="58"/>
      <x:c r="P20" s="58"/>
      <x:c r="Q20" s="58"/>
      <x:c r="R20" s="58"/>
      <x:c r="S20" s="58"/>
      <x:c r="T20" s="58"/>
      <x:c r="U20" s="58"/>
      <x:c r="V20" s="58"/>
      <x:c r="W20" s="58"/>
      <x:c r="X20" s="58"/>
      <x:c r="Y20" s="58"/>
      <x:c r="Z20" s="58"/>
      <x:c r="AA20" s="58"/>
      <x:c r="AB20" s="58"/>
      <x:c r="AC20" s="58"/>
      <x:c r="AD20" s="58"/>
      <x:c r="AE20" s="58"/>
      <x:c r="AF20" s="58"/>
    </x:row>
    <x:row r="21">
      <x:c r="A21" s="44"/>
      <x:c r="B21" s="58"/>
      <x:c r="C21" s="58"/>
      <x:c r="D21" s="58"/>
      <x:c r="E21" s="58"/>
      <x:c r="F21" s="58"/>
      <x:c r="G21" s="58"/>
      <x:c r="H21" s="58"/>
      <x:c r="I21" s="58"/>
      <x:c r="J21" s="58"/>
      <x:c r="K21" s="58"/>
      <x:c r="L21" s="58"/>
      <x:c r="M21" s="58"/>
      <x:c r="N21" s="58"/>
      <x:c r="O21" s="58"/>
      <x:c r="P21" s="58"/>
      <x:c r="Q21" s="58"/>
      <x:c r="R21" s="58"/>
      <x:c r="S21" s="58"/>
      <x:c r="T21" s="58"/>
      <x:c r="U21" s="58"/>
      <x:c r="V21" s="58"/>
      <x:c r="W21" s="58"/>
      <x:c r="X21" s="58"/>
      <x:c r="Y21" s="58"/>
      <x:c r="Z21" s="58"/>
      <x:c r="AA21" s="58"/>
      <x:c r="AB21" s="58"/>
      <x:c r="AC21" s="58"/>
      <x:c r="AD21" s="58"/>
      <x:c r="AE21" s="58"/>
      <x:c r="AF21" s="58"/>
    </x:row>
    <x:row r="22">
      <x:c r="A22" s="41" t="str">
        <x:v>y'y</x:v>
      </x:c>
      <x:c r="B22" s="58" t="n">
        <x:f>SUMSQ(Example_Data!$F$2:$F$26)</x:f>
        <x:v>3215</x:v>
      </x:c>
      <x:c r="C22" s="58"/>
      <x:c r="D22" s="58"/>
      <x:c r="E22" s="58"/>
      <x:c r="F22" s="58"/>
      <x:c r="G22" s="58"/>
      <x:c r="H22" s="58"/>
      <x:c r="I22" s="58"/>
      <x:c r="J22" s="58"/>
      <x:c r="K22" s="58"/>
      <x:c r="L22" s="58"/>
      <x:c r="M22" s="58"/>
      <x:c r="N22" s="58"/>
      <x:c r="O22" s="58"/>
      <x:c r="P22" s="58"/>
      <x:c r="Q22" s="58"/>
      <x:c r="R22" s="58"/>
      <x:c r="S22" s="58"/>
      <x:c r="T22" s="58"/>
      <x:c r="U22" s="58"/>
      <x:c r="V22" s="58"/>
      <x:c r="W22" s="58"/>
      <x:c r="X22" s="58"/>
      <x:c r="Y22" s="58"/>
      <x:c r="Z22" s="58"/>
      <x:c r="AA22" s="58"/>
      <x:c r="AB22" s="58"/>
      <x:c r="AC22" s="58"/>
      <x:c r="AD22" s="58"/>
      <x:c r="AE22" s="58"/>
      <x:c r="AF22" s="58"/>
    </x:row>
    <x:row r="23">
      <x:c r="A23" s="41" t="str">
        <x:v>beta'VnInv beta</x:v>
      </x:c>
      <x:c r="B23" s="58" t="n" cm="1">
        <x:f t="array" ref="B23">MMULT(TRANSPOSE($AB$12:$AB$16),MMULT($P$12:$T$16,$AB$12:$AB$16))</x:f>
        <x:v>3212.4114836962026</x:v>
      </x:c>
      <x:c r="C23" s="58"/>
      <x:c r="D23" s="58"/>
      <x:c r="E23" s="58"/>
      <x:c r="F23" s="58"/>
      <x:c r="G23" s="58"/>
      <x:c r="H23" s="58"/>
      <x:c r="I23" s="58"/>
      <x:c r="J23" s="58"/>
      <x:c r="K23" s="58"/>
      <x:c r="L23" s="58"/>
      <x:c r="M23" s="58"/>
      <x:c r="N23" s="58"/>
      <x:c r="O23" s="58"/>
      <x:c r="P23" s="58"/>
      <x:c r="Q23" s="58"/>
      <x:c r="R23" s="58"/>
      <x:c r="S23" s="58"/>
      <x:c r="T23" s="58"/>
      <x:c r="U23" s="58"/>
      <x:c r="V23" s="58"/>
      <x:c r="W23" s="58"/>
      <x:c r="X23" s="58"/>
      <x:c r="Y23" s="58"/>
      <x:c r="Z23" s="58"/>
      <x:c r="AA23" s="58"/>
      <x:c r="AB23" s="58"/>
      <x:c r="AC23" s="58"/>
      <x:c r="AD23" s="58"/>
      <x:c r="AE23" s="58"/>
      <x:c r="AF23" s="58"/>
    </x:row>
    <x:row r="24">
      <x:c r="A24" s="41" t="str">
        <x:v>Posterior a_n</x:v>
      </x:c>
      <x:c r="B24" s="58" t="n">
        <x:f>$B$6+$B$8/2</x:f>
        <x:v>14.5</x:v>
      </x:c>
      <x:c r="C24" s="58"/>
      <x:c r="D24" s="58"/>
      <x:c r="E24" s="58"/>
      <x:c r="F24" s="58"/>
      <x:c r="G24" s="58"/>
      <x:c r="H24" s="58"/>
      <x:c r="I24" s="58"/>
      <x:c r="J24" s="58"/>
      <x:c r="K24" s="58"/>
      <x:c r="L24" s="58"/>
      <x:c r="M24" s="58"/>
      <x:c r="N24" s="58"/>
      <x:c r="O24" s="58"/>
      <x:c r="P24" s="58"/>
      <x:c r="Q24" s="58"/>
      <x:c r="R24" s="58"/>
      <x:c r="S24" s="58"/>
      <x:c r="T24" s="58"/>
      <x:c r="U24" s="58"/>
      <x:c r="V24" s="58"/>
      <x:c r="W24" s="58"/>
      <x:c r="X24" s="58"/>
      <x:c r="Y24" s="58"/>
      <x:c r="Z24" s="58"/>
      <x:c r="AA24" s="58"/>
      <x:c r="AB24" s="58"/>
      <x:c r="AC24" s="58"/>
      <x:c r="AD24" s="58"/>
      <x:c r="AE24" s="58"/>
      <x:c r="AF24" s="58"/>
    </x:row>
    <x:row r="25">
      <x:c r="A25" s="41" t="str">
        <x:v>Posterior b_n</x:v>
      </x:c>
      <x:c r="B25" s="58" t="n">
        <x:f>$B$7+0.5*($B$22-$B$23)</x:f>
        <x:v>3.2942581518987026</x:v>
      </x:c>
      <x:c r="C25" s="58"/>
      <x:c r="D25" s="58"/>
      <x:c r="E25" s="58"/>
      <x:c r="F25" s="58"/>
      <x:c r="G25" s="58"/>
      <x:c r="H25" s="58"/>
      <x:c r="I25" s="58"/>
      <x:c r="J25" s="58"/>
      <x:c r="K25" s="58"/>
      <x:c r="L25" s="58"/>
      <x:c r="M25" s="58"/>
      <x:c r="N25" s="58"/>
      <x:c r="O25" s="58"/>
      <x:c r="P25" s="58"/>
      <x:c r="Q25" s="58"/>
      <x:c r="R25" s="58"/>
      <x:c r="S25" s="58"/>
      <x:c r="T25" s="58"/>
      <x:c r="U25" s="58"/>
      <x:c r="V25" s="58"/>
      <x:c r="W25" s="58"/>
      <x:c r="X25" s="58"/>
      <x:c r="Y25" s="58"/>
      <x:c r="Z25" s="58"/>
      <x:c r="AA25" s="58"/>
      <x:c r="AB25" s="58"/>
      <x:c r="AC25" s="58"/>
      <x:c r="AD25" s="58"/>
      <x:c r="AE25" s="58"/>
      <x:c r="AF25" s="58"/>
    </x:row>
    <x:row r="26">
      <x:c r="A26" s="41" t="str">
        <x:v>Posterior sigma^2 mean</x:v>
      </x:c>
      <x:c r="B26" s="58" t="n">
        <x:f>$B$25/($B$24-1)</x:f>
        <x:v>0.24401912236286685</x:v>
      </x:c>
      <x:c r="C26" s="58"/>
      <x:c r="D26" s="58"/>
      <x:c r="E26" s="58"/>
      <x:c r="F26" s="58"/>
      <x:c r="G26" s="58"/>
      <x:c r="H26" s="58"/>
      <x:c r="I26" s="58"/>
      <x:c r="J26" s="58"/>
      <x:c r="K26" s="58"/>
      <x:c r="L26" s="58"/>
      <x:c r="M26" s="58"/>
      <x:c r="N26" s="58"/>
      <x:c r="O26" s="58"/>
      <x:c r="P26" s="58"/>
      <x:c r="Q26" s="58"/>
      <x:c r="R26" s="58"/>
      <x:c r="S26" s="58"/>
      <x:c r="T26" s="58"/>
      <x:c r="U26" s="58"/>
      <x:c r="V26" s="58"/>
      <x:c r="W26" s="58"/>
      <x:c r="X26" s="58"/>
      <x:c r="Y26" s="58"/>
      <x:c r="Z26" s="58"/>
      <x:c r="AA26" s="58"/>
      <x:c r="AB26" s="58"/>
      <x:c r="AC26" s="58"/>
      <x:c r="AD26" s="58"/>
      <x:c r="AE26" s="58"/>
      <x:c r="AF26" s="58"/>
    </x:row>
    <x:row r="27">
      <x:c r="A27" s="41" t="str">
        <x:v>Posterior df</x:v>
      </x:c>
      <x:c r="B27" s="58" t="n">
        <x:f>2*$B$24</x:f>
        <x:v>29</x:v>
      </x:c>
      <x:c r="C27" s="58"/>
      <x:c r="D27" s="58"/>
      <x:c r="E27" s="58"/>
      <x:c r="F27" s="58"/>
      <x:c r="G27" s="58"/>
      <x:c r="H27" s="58"/>
      <x:c r="I27" s="58"/>
      <x:c r="J27" s="58"/>
      <x:c r="K27" s="58"/>
      <x:c r="L27" s="58"/>
      <x:c r="M27" s="58"/>
      <x:c r="N27" s="58"/>
      <x:c r="O27" s="58"/>
      <x:c r="P27" s="58"/>
      <x:c r="Q27" s="58"/>
      <x:c r="R27" s="58"/>
      <x:c r="S27" s="58"/>
      <x:c r="T27" s="58"/>
      <x:c r="U27" s="58"/>
      <x:c r="V27" s="58"/>
      <x:c r="W27" s="58"/>
      <x:c r="X27" s="58"/>
      <x:c r="Y27" s="58"/>
      <x:c r="Z27" s="58"/>
      <x:c r="AA27" s="58"/>
      <x:c r="AB27" s="58"/>
      <x:c r="AC27" s="58"/>
      <x:c r="AD27" s="58"/>
      <x:c r="AE27" s="58"/>
      <x:c r="AF27" s="58"/>
    </x:row>
    <x:row r="28">
      <x:c r="A28" s="41" t="str">
        <x:v>t critical</x:v>
      </x:c>
      <x:c r="B28" s="58" t="n">
        <x:v>2.045</x:v>
      </x:c>
      <x:c r="C28" s="58"/>
      <x:c r="D28" s="58"/>
      <x:c r="E28" s="58"/>
      <x:c r="F28" s="58"/>
      <x:c r="G28" s="58"/>
      <x:c r="H28" s="58"/>
      <x:c r="I28" s="58"/>
      <x:c r="J28" s="58"/>
      <x:c r="K28" s="58"/>
      <x:c r="L28" s="58"/>
      <x:c r="M28" s="58"/>
      <x:c r="N28" s="58"/>
      <x:c r="O28" s="58"/>
      <x:c r="P28" s="58"/>
      <x:c r="Q28" s="58"/>
      <x:c r="R28" s="58"/>
      <x:c r="S28" s="58"/>
      <x:c r="T28" s="58"/>
      <x:c r="U28" s="58"/>
      <x:c r="V28" s="58"/>
      <x:c r="W28" s="58"/>
      <x:c r="X28" s="58"/>
      <x:c r="Y28" s="58"/>
      <x:c r="Z28" s="58"/>
      <x:c r="AA28" s="58"/>
      <x:c r="AB28" s="58"/>
      <x:c r="AC28" s="58"/>
      <x:c r="AD28" s="58"/>
      <x:c r="AE28" s="58"/>
      <x:c r="AF28" s="58"/>
    </x:row>
    <x:row r="29">
      <x:c r="A29" s="41" t="str">
        <x:v>Bayesian model note</x:v>
      </x:c>
      <x:c r="B29" s="44" t="str">
        <x:v>Coefficient intervals use marginal t approximation.</x:v>
      </x:c>
      <x:c r="C29" s="44"/>
      <x:c r="D29" s="44"/>
      <x:c r="E29" s="44"/>
      <x:c r="F29" s="44"/>
      <x:c r="G29" s="44"/>
      <x:c r="H29" s="44"/>
      <x:c r="I29" s="44"/>
      <x:c r="J29" s="44"/>
      <x:c r="K29" s="44"/>
      <x:c r="L29" s="44"/>
      <x:c r="M29" s="44"/>
      <x:c r="N29" s="44"/>
      <x:c r="O29" s="44"/>
      <x:c r="P29" s="44"/>
      <x:c r="Q29" s="44"/>
      <x:c r="R29" s="44"/>
      <x:c r="S29" s="44"/>
      <x:c r="T29" s="44"/>
      <x:c r="U29" s="44"/>
      <x:c r="V29" s="44"/>
      <x:c r="W29" s="44"/>
      <x:c r="X29" s="44"/>
      <x:c r="Y29" s="44"/>
      <x:c r="Z29" s="44"/>
      <x:c r="AA29" s="44"/>
      <x:c r="AB29" s="44"/>
      <x:c r="AC29" s="44"/>
      <x:c r="AD29" s="44"/>
      <x:c r="AE29" s="44"/>
      <x:c r="AF29" s="44"/>
    </x:row>
    <x:row r="30">
      <x:c r="A30" s="44"/>
      <x:c r="B30" s="44"/>
      <x:c r="C30" s="44"/>
      <x:c r="D30" s="44"/>
      <x:c r="E30" s="44"/>
      <x:c r="F30" s="44"/>
      <x:c r="G30" s="44"/>
      <x:c r="H30" s="44"/>
      <x:c r="I30" s="44"/>
      <x:c r="J30" s="44"/>
      <x:c r="K30" s="44"/>
      <x:c r="L30" s="44"/>
      <x:c r="M30" s="44"/>
      <x:c r="N30" s="44"/>
      <x:c r="O30" s="44"/>
      <x:c r="P30" s="44"/>
      <x:c r="Q30" s="44"/>
      <x:c r="R30" s="44"/>
      <x:c r="S30" s="44"/>
      <x:c r="T30" s="44"/>
      <x:c r="U30" s="44"/>
      <x:c r="V30" s="44"/>
      <x:c r="W30" s="44"/>
      <x:c r="X30" s="44"/>
      <x:c r="Y30" s="44"/>
      <x:c r="Z30" s="44"/>
      <x:c r="AA30" s="44"/>
      <x:c r="AB30" s="44"/>
      <x:c r="AC30" s="44"/>
      <x:c r="AD30" s="44"/>
      <x:c r="AE30" s="44"/>
      <x:c r="AF30" s="44"/>
    </x:row>
    <x:row r="31">
      <x:c r="A31" s="44"/>
      <x:c r="B31" s="44"/>
      <x:c r="C31" s="44"/>
      <x:c r="D31" s="44"/>
      <x:c r="E31" s="44"/>
      <x:c r="F31" s="44"/>
      <x:c r="G31" s="44"/>
      <x:c r="H31" s="44"/>
      <x:c r="I31" s="44"/>
      <x:c r="J31" s="44"/>
      <x:c r="K31" s="44"/>
      <x:c r="L31" s="44"/>
      <x:c r="M31" s="44"/>
      <x:c r="N31" s="44"/>
      <x:c r="O31" s="44"/>
      <x:c r="P31" s="44"/>
      <x:c r="Q31" s="44"/>
      <x:c r="R31" s="44"/>
      <x:c r="S31" s="44"/>
      <x:c r="T31" s="44"/>
      <x:c r="U31" s="44"/>
      <x:c r="V31" s="44"/>
      <x:c r="W31" s="44"/>
      <x:c r="X31" s="44"/>
      <x:c r="Y31" s="44"/>
      <x:c r="Z31" s="44"/>
      <x:c r="AA31" s="44"/>
      <x:c r="AB31" s="44"/>
      <x:c r="AC31" s="44"/>
      <x:c r="AD31" s="44"/>
      <x:c r="AE31" s="44"/>
      <x:c r="AF31" s="44"/>
    </x:row>
    <x:row r="32">
      <x:c r="A32" s="44"/>
      <x:c r="B32" s="44"/>
      <x:c r="C32" s="44"/>
      <x:c r="D32" s="44"/>
      <x:c r="E32" s="44"/>
      <x:c r="F32" s="44"/>
      <x:c r="G32" s="44"/>
      <x:c r="H32" s="44"/>
      <x:c r="I32" s="44"/>
      <x:c r="J32" s="44"/>
      <x:c r="K32" s="44"/>
      <x:c r="L32" s="44"/>
      <x:c r="M32" s="44"/>
      <x:c r="N32" s="44"/>
      <x:c r="O32" s="44"/>
      <x:c r="P32" s="44"/>
      <x:c r="Q32" s="44"/>
      <x:c r="R32" s="44"/>
      <x:c r="S32" s="44"/>
      <x:c r="T32" s="44"/>
      <x:c r="U32" s="44"/>
      <x:c r="V32" s="44"/>
      <x:c r="W32" s="44"/>
      <x:c r="X32" s="44"/>
      <x:c r="Y32" s="44"/>
      <x:c r="Z32" s="44"/>
      <x:c r="AA32" s="44"/>
      <x:c r="AB32" s="44"/>
      <x:c r="AC32" s="44"/>
      <x:c r="AD32" s="44"/>
      <x:c r="AE32" s="44"/>
      <x:c r="AF32" s="44"/>
    </x:row>
    <x:row r="33">
      <x:c r="A33" s="44"/>
      <x:c r="B33" s="44"/>
      <x:c r="C33" s="44"/>
      <x:c r="D33" s="44"/>
      <x:c r="E33" s="44"/>
      <x:c r="F33" s="44"/>
      <x:c r="G33" s="44"/>
      <x:c r="H33" s="44"/>
      <x:c r="I33" s="44"/>
      <x:c r="J33" s="44"/>
      <x:c r="K33" s="44"/>
      <x:c r="L33" s="44"/>
      <x:c r="M33" s="44"/>
      <x:c r="N33" s="44"/>
      <x:c r="O33" s="44"/>
      <x:c r="P33" s="44"/>
      <x:c r="Q33" s="44"/>
      <x:c r="R33" s="44"/>
      <x:c r="S33" s="44"/>
      <x:c r="T33" s="44"/>
      <x:c r="U33" s="44"/>
      <x:c r="V33" s="44"/>
      <x:c r="W33" s="44"/>
      <x:c r="X33" s="44"/>
      <x:c r="Y33" s="44"/>
      <x:c r="Z33" s="44"/>
      <x:c r="AA33" s="44"/>
      <x:c r="AB33" s="44"/>
      <x:c r="AC33" s="44"/>
      <x:c r="AD33" s="44"/>
      <x:c r="AE33" s="44"/>
      <x:c r="AF33" s="44"/>
    </x:row>
    <x:row r="34">
      <x:c r="A34" s="44"/>
      <x:c r="B34" s="44"/>
      <x:c r="C34" s="44"/>
      <x:c r="D34" s="44"/>
      <x:c r="E34" s="44"/>
      <x:c r="F34" s="44"/>
      <x:c r="G34" s="44"/>
      <x:c r="H34" s="44"/>
      <x:c r="I34" s="44"/>
      <x:c r="J34" s="44"/>
      <x:c r="K34" s="44"/>
      <x:c r="L34" s="44"/>
      <x:c r="M34" s="44"/>
      <x:c r="N34" s="44"/>
      <x:c r="O34" s="44"/>
      <x:c r="P34" s="44"/>
      <x:c r="Q34" s="44"/>
      <x:c r="R34" s="44"/>
      <x:c r="S34" s="44"/>
      <x:c r="T34" s="44"/>
      <x:c r="U34" s="44"/>
      <x:c r="V34" s="44"/>
      <x:c r="W34" s="44"/>
      <x:c r="X34" s="44"/>
      <x:c r="Y34" s="44"/>
      <x:c r="Z34" s="44"/>
      <x:c r="AA34" s="44"/>
      <x:c r="AB34" s="44"/>
      <x:c r="AC34" s="44"/>
      <x:c r="AD34" s="44"/>
      <x:c r="AE34" s="44"/>
      <x:c r="AF34" s="44"/>
    </x:row>
    <x:row r="35">
      <x:c r="A35" s="44"/>
      <x:c r="B35" s="44"/>
      <x:c r="C35" s="44"/>
      <x:c r="D35" s="44"/>
      <x:c r="E35" s="44"/>
      <x:c r="F35" s="44"/>
      <x:c r="G35" s="44"/>
      <x:c r="H35" s="44"/>
      <x:c r="I35" s="44"/>
      <x:c r="J35" s="44"/>
      <x:c r="K35" s="44"/>
      <x:c r="L35" s="44"/>
      <x:c r="M35" s="44"/>
      <x:c r="N35" s="44"/>
      <x:c r="O35" s="44"/>
      <x:c r="P35" s="44"/>
      <x:c r="Q35" s="44"/>
      <x:c r="R35" s="44"/>
      <x:c r="S35" s="44"/>
      <x:c r="T35" s="44"/>
      <x:c r="U35" s="44"/>
      <x:c r="V35" s="44"/>
      <x:c r="W35" s="44"/>
      <x:c r="X35" s="44"/>
      <x:c r="Y35" s="44"/>
      <x:c r="Z35" s="44"/>
      <x:c r="AA35" s="44"/>
      <x:c r="AB35" s="44"/>
      <x:c r="AC35" s="44"/>
      <x:c r="AD35" s="44"/>
      <x:c r="AE35" s="44"/>
      <x:c r="AF35" s="44"/>
    </x:row>
    <x:row r="36">
      <x:c r="A36" s="44"/>
      <x:c r="B36" s="44"/>
      <x:c r="C36" s="44"/>
      <x:c r="D36" s="44"/>
      <x:c r="E36" s="44"/>
      <x:c r="F36" s="44"/>
      <x:c r="G36" s="44"/>
      <x:c r="H36" s="44"/>
      <x:c r="I36" s="44"/>
      <x:c r="J36" s="44"/>
      <x:c r="K36" s="44"/>
      <x:c r="L36" s="44"/>
      <x:c r="M36" s="44"/>
      <x:c r="N36" s="44"/>
      <x:c r="O36" s="44"/>
      <x:c r="P36" s="44"/>
      <x:c r="Q36" s="44"/>
      <x:c r="R36" s="44"/>
      <x:c r="S36" s="44"/>
      <x:c r="T36" s="44"/>
      <x:c r="U36" s="44"/>
      <x:c r="V36" s="44"/>
      <x:c r="W36" s="44"/>
      <x:c r="X36" s="44"/>
      <x:c r="Y36" s="44"/>
      <x:c r="Z36" s="44"/>
      <x:c r="AA36" s="44"/>
      <x:c r="AB36" s="44"/>
      <x:c r="AC36" s="44"/>
      <x:c r="AD36" s="44"/>
      <x:c r="AE36" s="44"/>
      <x:c r="AF36" s="44"/>
    </x:row>
    <x:row r="37">
      <x:c r="A37" s="44"/>
      <x:c r="B37" s="44"/>
      <x:c r="C37" s="44"/>
      <x:c r="D37" s="44"/>
      <x:c r="E37" s="44"/>
      <x:c r="F37" s="44"/>
      <x:c r="G37" s="44"/>
      <x:c r="H37" s="44"/>
      <x:c r="I37" s="44"/>
      <x:c r="J37" s="44"/>
      <x:c r="K37" s="44"/>
      <x:c r="L37" s="44"/>
      <x:c r="M37" s="44"/>
      <x:c r="N37" s="44"/>
      <x:c r="O37" s="44"/>
      <x:c r="P37" s="44"/>
      <x:c r="Q37" s="44"/>
      <x:c r="R37" s="44"/>
      <x:c r="S37" s="44"/>
      <x:c r="T37" s="44"/>
      <x:c r="U37" s="44"/>
      <x:c r="V37" s="44"/>
      <x:c r="W37" s="44"/>
      <x:c r="X37" s="44"/>
      <x:c r="Y37" s="44"/>
      <x:c r="Z37" s="44"/>
      <x:c r="AA37" s="44"/>
      <x:c r="AB37" s="44"/>
      <x:c r="AC37" s="44"/>
      <x:c r="AD37" s="44"/>
      <x:c r="AE37" s="44"/>
      <x:c r="AF37" s="44"/>
    </x:row>
    <x:row r="38">
      <x:c r="A38" s="44"/>
      <x:c r="B38" s="44"/>
      <x:c r="C38" s="44"/>
      <x:c r="D38" s="44"/>
      <x:c r="E38" s="44"/>
      <x:c r="F38" s="44"/>
      <x:c r="G38" s="44"/>
      <x:c r="H38" s="44"/>
      <x:c r="I38" s="44"/>
      <x:c r="J38" s="44"/>
      <x:c r="K38" s="44"/>
      <x:c r="L38" s="44"/>
      <x:c r="M38" s="44"/>
      <x:c r="N38" s="44"/>
      <x:c r="O38" s="44"/>
      <x:c r="P38" s="44"/>
      <x:c r="Q38" s="44"/>
      <x:c r="R38" s="44"/>
      <x:c r="S38" s="44"/>
      <x:c r="T38" s="44"/>
      <x:c r="U38" s="44"/>
      <x:c r="V38" s="44"/>
      <x:c r="W38" s="44"/>
      <x:c r="X38" s="44"/>
      <x:c r="Y38" s="44"/>
      <x:c r="Z38" s="44"/>
      <x:c r="AA38" s="44"/>
      <x:c r="AB38" s="44"/>
      <x:c r="AC38" s="44"/>
      <x:c r="AD38" s="44"/>
      <x:c r="AE38" s="44"/>
      <x:c r="AF38" s="44"/>
    </x:row>
    <x:row r="39">
      <x:c r="A39" s="44"/>
      <x:c r="B39" s="44"/>
      <x:c r="C39" s="44"/>
      <x:c r="D39" s="44"/>
      <x:c r="E39" s="44"/>
      <x:c r="F39" s="44"/>
      <x:c r="G39" s="44"/>
      <x:c r="H39" s="44"/>
      <x:c r="I39" s="44"/>
      <x:c r="J39" s="44"/>
      <x:c r="K39" s="44"/>
      <x:c r="L39" s="44"/>
      <x:c r="M39" s="44"/>
      <x:c r="N39" s="44"/>
      <x:c r="O39" s="44"/>
      <x:c r="P39" s="44"/>
      <x:c r="Q39" s="44"/>
      <x:c r="R39" s="44"/>
      <x:c r="S39" s="44"/>
      <x:c r="T39" s="44"/>
      <x:c r="U39" s="44"/>
      <x:c r="V39" s="44"/>
      <x:c r="W39" s="44"/>
      <x:c r="X39" s="44"/>
      <x:c r="Y39" s="44"/>
      <x:c r="Z39" s="44"/>
      <x:c r="AA39" s="44"/>
      <x:c r="AB39" s="44"/>
      <x:c r="AC39" s="44"/>
      <x:c r="AD39" s="44"/>
      <x:c r="AE39" s="44"/>
      <x:c r="AF39" s="44"/>
    </x:row>
    <x:row r="40">
      <x:c r="A40" s="44"/>
      <x:c r="B40" s="44"/>
      <x:c r="C40" s="44"/>
      <x:c r="D40" s="44"/>
      <x:c r="E40" s="44"/>
      <x:c r="F40" s="44"/>
      <x:c r="G40" s="44"/>
      <x:c r="H40" s="44"/>
      <x:c r="I40" s="44"/>
      <x:c r="J40" s="44"/>
      <x:c r="K40" s="44"/>
      <x:c r="L40" s="44"/>
      <x:c r="M40" s="44"/>
      <x:c r="N40" s="44"/>
      <x:c r="O40" s="44"/>
      <x:c r="P40" s="44"/>
      <x:c r="Q40" s="44"/>
      <x:c r="R40" s="44"/>
      <x:c r="S40" s="44"/>
      <x:c r="T40" s="44"/>
      <x:c r="U40" s="44"/>
      <x:c r="V40" s="44"/>
      <x:c r="W40" s="44"/>
      <x:c r="X40" s="44"/>
      <x:c r="Y40" s="44"/>
      <x:c r="Z40" s="44"/>
      <x:c r="AA40" s="44"/>
      <x:c r="AB40" s="44"/>
      <x:c r="AC40" s="44"/>
      <x:c r="AD40" s="44"/>
      <x:c r="AE40" s="44"/>
      <x:c r="AF40" s="44"/>
    </x:row>
    <x:row r="41">
      <x:c r="A41" s="44"/>
      <x:c r="B41" s="44"/>
      <x:c r="C41" s="44"/>
      <x:c r="D41" s="44"/>
      <x:c r="E41" s="44"/>
      <x:c r="F41" s="44"/>
      <x:c r="G41" s="44"/>
      <x:c r="H41" s="44"/>
      <x:c r="I41" s="44"/>
      <x:c r="J41" s="44"/>
      <x:c r="K41" s="44"/>
      <x:c r="L41" s="44"/>
      <x:c r="M41" s="44"/>
      <x:c r="N41" s="44"/>
      <x:c r="O41" s="44"/>
      <x:c r="P41" s="44"/>
      <x:c r="Q41" s="44"/>
      <x:c r="R41" s="44"/>
      <x:c r="S41" s="44"/>
      <x:c r="T41" s="44"/>
      <x:c r="U41" s="44"/>
      <x:c r="V41" s="44"/>
      <x:c r="W41" s="44"/>
      <x:c r="X41" s="44"/>
      <x:c r="Y41" s="44"/>
      <x:c r="Z41" s="44"/>
      <x:c r="AA41" s="44"/>
      <x:c r="AB41" s="44"/>
      <x:c r="AC41" s="44"/>
      <x:c r="AD41" s="44"/>
      <x:c r="AE41" s="44"/>
      <x:c r="AF41" s="44"/>
    </x:row>
    <x:row r="42">
      <x:c r="A42" s="44"/>
      <x:c r="B42" s="44"/>
      <x:c r="C42" s="44"/>
      <x:c r="D42" s="44"/>
      <x:c r="E42" s="44"/>
      <x:c r="F42" s="44"/>
      <x:c r="G42" s="44"/>
      <x:c r="H42" s="44"/>
      <x:c r="I42" s="44"/>
      <x:c r="J42" s="44"/>
      <x:c r="K42" s="44"/>
      <x:c r="L42" s="44"/>
      <x:c r="M42" s="44"/>
      <x:c r="N42" s="44"/>
      <x:c r="O42" s="44"/>
      <x:c r="P42" s="44"/>
      <x:c r="Q42" s="44"/>
      <x:c r="R42" s="44"/>
      <x:c r="S42" s="44"/>
      <x:c r="T42" s="44"/>
      <x:c r="U42" s="44"/>
      <x:c r="V42" s="44"/>
      <x:c r="W42" s="44"/>
      <x:c r="X42" s="44"/>
      <x:c r="Y42" s="44"/>
      <x:c r="Z42" s="44"/>
      <x:c r="AA42" s="44"/>
      <x:c r="AB42" s="44"/>
      <x:c r="AC42" s="44"/>
      <x:c r="AD42" s="44"/>
      <x:c r="AE42" s="44"/>
      <x:c r="AF42" s="44"/>
    </x:row>
    <x:row r="43">
      <x:c r="A43" s="44"/>
      <x:c r="B43" s="44"/>
      <x:c r="C43" s="44"/>
      <x:c r="D43" s="44"/>
      <x:c r="E43" s="44"/>
      <x:c r="F43" s="44"/>
      <x:c r="G43" s="44"/>
      <x:c r="H43" s="44"/>
      <x:c r="I43" s="44"/>
      <x:c r="J43" s="44"/>
      <x:c r="K43" s="44"/>
      <x:c r="L43" s="44"/>
      <x:c r="M43" s="44"/>
      <x:c r="N43" s="44"/>
      <x:c r="O43" s="44"/>
      <x:c r="P43" s="44"/>
      <x:c r="Q43" s="44"/>
      <x:c r="R43" s="44"/>
      <x:c r="S43" s="44"/>
      <x:c r="T43" s="44"/>
      <x:c r="U43" s="44"/>
      <x:c r="V43" s="44"/>
      <x:c r="W43" s="44"/>
      <x:c r="X43" s="44"/>
      <x:c r="Y43" s="44"/>
      <x:c r="Z43" s="44"/>
      <x:c r="AA43" s="44"/>
      <x:c r="AB43" s="44"/>
      <x:c r="AC43" s="44"/>
      <x:c r="AD43" s="44"/>
      <x:c r="AE43" s="44"/>
      <x:c r="AF43" s="44"/>
    </x:row>
    <x:row r="44">
      <x:c r="A44" s="44"/>
      <x:c r="B44" s="44"/>
      <x:c r="C44" s="44"/>
      <x:c r="D44" s="44"/>
      <x:c r="E44" s="44"/>
      <x:c r="F44" s="44"/>
      <x:c r="G44" s="44"/>
      <x:c r="H44" s="44"/>
      <x:c r="I44" s="44"/>
      <x:c r="J44" s="44"/>
      <x:c r="K44" s="44"/>
      <x:c r="L44" s="44"/>
      <x:c r="M44" s="44"/>
      <x:c r="N44" s="44"/>
      <x:c r="O44" s="44"/>
      <x:c r="P44" s="44"/>
      <x:c r="Q44" s="44"/>
      <x:c r="R44" s="44"/>
      <x:c r="S44" s="44"/>
      <x:c r="T44" s="44"/>
      <x:c r="U44" s="44"/>
      <x:c r="V44" s="44"/>
      <x:c r="W44" s="44"/>
      <x:c r="X44" s="44"/>
      <x:c r="Y44" s="44"/>
      <x:c r="Z44" s="44"/>
      <x:c r="AA44" s="44"/>
      <x:c r="AB44" s="44"/>
      <x:c r="AC44" s="44"/>
      <x:c r="AD44" s="44"/>
      <x:c r="AE44" s="44"/>
      <x:c r="AF44" s="44"/>
    </x:row>
    <x:row r="45">
      <x:c r="A45" s="44"/>
      <x:c r="B45" s="44"/>
      <x:c r="C45" s="44"/>
      <x:c r="D45" s="44"/>
      <x:c r="E45" s="44"/>
      <x:c r="F45" s="44"/>
      <x:c r="G45" s="44"/>
      <x:c r="H45" s="44"/>
      <x:c r="I45" s="44"/>
      <x:c r="J45" s="44"/>
      <x:c r="K45" s="44"/>
      <x:c r="L45" s="44"/>
      <x:c r="M45" s="44"/>
      <x:c r="N45" s="44"/>
      <x:c r="O45" s="44"/>
      <x:c r="P45" s="44"/>
      <x:c r="Q45" s="44"/>
      <x:c r="R45" s="44"/>
      <x:c r="S45" s="44"/>
      <x:c r="T45" s="44"/>
      <x:c r="U45" s="44"/>
      <x:c r="V45" s="44"/>
      <x:c r="W45" s="44"/>
      <x:c r="X45" s="44"/>
      <x:c r="Y45" s="44"/>
      <x:c r="Z45" s="44"/>
      <x:c r="AA45" s="44"/>
      <x:c r="AB45" s="44"/>
      <x:c r="AC45" s="44"/>
      <x:c r="AD45" s="44"/>
      <x:c r="AE45" s="44"/>
      <x:c r="AF45" s="44"/>
    </x:row>
    <x:row r="46">
      <x:c r="A46" s="44"/>
      <x:c r="B46" s="44"/>
      <x:c r="C46" s="44"/>
      <x:c r="D46" s="44"/>
      <x:c r="E46" s="44"/>
      <x:c r="F46" s="44"/>
      <x:c r="G46" s="44"/>
      <x:c r="H46" s="44"/>
      <x:c r="I46" s="44"/>
      <x:c r="J46" s="44"/>
      <x:c r="K46" s="44"/>
      <x:c r="L46" s="44"/>
      <x:c r="M46" s="44"/>
      <x:c r="N46" s="44"/>
      <x:c r="O46" s="44"/>
      <x:c r="P46" s="44"/>
      <x:c r="Q46" s="44"/>
      <x:c r="R46" s="44"/>
      <x:c r="S46" s="44"/>
      <x:c r="T46" s="44"/>
      <x:c r="U46" s="44"/>
      <x:c r="V46" s="44"/>
      <x:c r="W46" s="44"/>
      <x:c r="X46" s="44"/>
      <x:c r="Y46" s="44"/>
      <x:c r="Z46" s="44"/>
      <x:c r="AA46" s="44"/>
      <x:c r="AB46" s="44"/>
      <x:c r="AC46" s="44"/>
      <x:c r="AD46" s="44"/>
      <x:c r="AE46" s="44"/>
      <x:c r="AF46" s="44"/>
    </x:row>
    <x:row r="47">
      <x:c r="A47" s="44"/>
      <x:c r="B47" s="44"/>
      <x:c r="C47" s="44"/>
      <x:c r="D47" s="44"/>
      <x:c r="E47" s="44"/>
      <x:c r="F47" s="44"/>
      <x:c r="G47" s="44"/>
      <x:c r="H47" s="44"/>
      <x:c r="I47" s="44"/>
      <x:c r="J47" s="44"/>
      <x:c r="K47" s="44"/>
      <x:c r="L47" s="44"/>
      <x:c r="M47" s="44"/>
      <x:c r="N47" s="44"/>
      <x:c r="O47" s="44"/>
      <x:c r="P47" s="44"/>
      <x:c r="Q47" s="44"/>
      <x:c r="R47" s="44"/>
      <x:c r="S47" s="44"/>
      <x:c r="T47" s="44"/>
      <x:c r="U47" s="44"/>
      <x:c r="V47" s="44"/>
      <x:c r="W47" s="44"/>
      <x:c r="X47" s="44"/>
      <x:c r="Y47" s="44"/>
      <x:c r="Z47" s="44"/>
      <x:c r="AA47" s="44"/>
      <x:c r="AB47" s="44"/>
      <x:c r="AC47" s="44"/>
      <x:c r="AD47" s="44"/>
      <x:c r="AE47" s="44"/>
      <x:c r="AF47" s="44"/>
    </x:row>
    <x:row r="48">
      <x:c r="A48" s="44"/>
      <x:c r="B48" s="44"/>
      <x:c r="C48" s="44"/>
      <x:c r="D48" s="44"/>
      <x:c r="E48" s="44"/>
      <x:c r="F48" s="44"/>
      <x:c r="G48" s="44"/>
      <x:c r="H48" s="44"/>
      <x:c r="I48" s="44"/>
      <x:c r="J48" s="44"/>
      <x:c r="K48" s="44"/>
      <x:c r="L48" s="44"/>
      <x:c r="M48" s="44"/>
      <x:c r="N48" s="44"/>
      <x:c r="O48" s="44"/>
      <x:c r="P48" s="44"/>
      <x:c r="Q48" s="44"/>
      <x:c r="R48" s="44"/>
      <x:c r="S48" s="44"/>
      <x:c r="T48" s="44"/>
      <x:c r="U48" s="44"/>
      <x:c r="V48" s="44"/>
      <x:c r="W48" s="44"/>
      <x:c r="X48" s="44"/>
      <x:c r="Y48" s="44"/>
      <x:c r="Z48" s="44"/>
      <x:c r="AA48" s="44"/>
      <x:c r="AB48" s="44"/>
      <x:c r="AC48" s="44"/>
      <x:c r="AD48" s="44"/>
      <x:c r="AE48" s="44"/>
      <x:c r="AF48" s="44"/>
    </x:row>
    <x:row r="49">
      <x:c r="A49" s="44"/>
      <x:c r="B49" s="44"/>
      <x:c r="C49" s="44"/>
      <x:c r="D49" s="44"/>
      <x:c r="E49" s="44"/>
      <x:c r="F49" s="44"/>
      <x:c r="G49" s="44"/>
      <x:c r="H49" s="44"/>
      <x:c r="I49" s="44"/>
      <x:c r="J49" s="44"/>
      <x:c r="K49" s="44"/>
      <x:c r="L49" s="44"/>
      <x:c r="M49" s="44"/>
      <x:c r="N49" s="44"/>
      <x:c r="O49" s="44"/>
      <x:c r="P49" s="44"/>
      <x:c r="Q49" s="44"/>
      <x:c r="R49" s="44"/>
      <x:c r="S49" s="44"/>
      <x:c r="T49" s="44"/>
      <x:c r="U49" s="44"/>
      <x:c r="V49" s="44"/>
      <x:c r="W49" s="44"/>
      <x:c r="X49" s="44"/>
      <x:c r="Y49" s="44"/>
      <x:c r="Z49" s="44"/>
      <x:c r="AA49" s="44"/>
      <x:c r="AB49" s="44"/>
      <x:c r="AC49" s="44"/>
      <x:c r="AD49" s="44"/>
      <x:c r="AE49" s="44"/>
      <x:c r="AF49" s="44"/>
    </x:row>
    <x:row r="50">
      <x:c r="A50" s="44"/>
      <x:c r="B50" s="44"/>
      <x:c r="C50" s="44"/>
      <x:c r="D50" s="44"/>
      <x:c r="E50" s="44"/>
      <x:c r="F50" s="44"/>
      <x:c r="G50" s="44"/>
      <x:c r="H50" s="44"/>
      <x:c r="I50" s="44"/>
      <x:c r="J50" s="44"/>
      <x:c r="K50" s="44"/>
      <x:c r="L50" s="44"/>
      <x:c r="M50" s="44"/>
      <x:c r="N50" s="44"/>
      <x:c r="O50" s="44"/>
      <x:c r="P50" s="44"/>
      <x:c r="Q50" s="44"/>
      <x:c r="R50" s="44"/>
      <x:c r="S50" s="44"/>
      <x:c r="T50" s="44"/>
      <x:c r="U50" s="44"/>
      <x:c r="V50" s="44"/>
      <x:c r="W50" s="44"/>
      <x:c r="X50" s="44"/>
      <x:c r="Y50" s="44"/>
      <x:c r="Z50" s="44"/>
      <x:c r="AA50" s="44"/>
      <x:c r="AB50" s="44"/>
      <x:c r="AC50" s="44"/>
      <x:c r="AD50" s="44"/>
      <x:c r="AE50" s="44"/>
      <x:c r="AF50" s="44"/>
    </x:row>
  </x:sheetData>
  <x:mergeCells>
    <x:mergeCell ref="A1:AF1"/>
    <x:mergeCell ref="B10:F10"/>
    <x:mergeCell ref="J10:N10"/>
    <x:mergeCell ref="P10:T10"/>
    <x:mergeCell ref="V10:Z10"/>
    <x:mergeCell ref="AB10:AF10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>
      <x:c r="A1" s="46" t="str">
        <x:v>ID</x:v>
      </x:c>
      <x:c r="B1" s="46" t="str">
        <x:v>Observed G3</x:v>
      </x:c>
      <x:c r="C1" s="46" t="str">
        <x:v>Posterior Fitted Mean</x:v>
      </x:c>
      <x:c r="D1" s="46" t="str">
        <x:v>Residual</x:v>
      </x:c>
      <x:c r="E1" s="46" t="str">
        <x:v>Pred 95% Lower</x:v>
      </x:c>
      <x:c r="F1" s="46" t="str">
        <x:v>Pred 95% Upper</x:v>
      </x:c>
      <x:c r="G1" s="44"/>
      <x:c r="H1" s="46" t="str">
        <x:v>Dashboard</x:v>
      </x:c>
      <x:c r="I1" s="46" t="str">
        <x:v>Value</x:v>
      </x:c>
      <x:c r="J1" s="44"/>
      <x:c r="K1" s="44"/>
      <x:c r="L1" s="44"/>
      <x:c r="M1" s="44"/>
      <x:c r="N1" s="44"/>
      <x:c r="O1" s="44"/>
      <x:c r="P1" s="44"/>
      <x:c r="Q1" s="44"/>
      <x:c r="R1" s="44"/>
      <x:c r="S1" s="44"/>
      <x:c r="T1" s="44"/>
      <x:c r="U1" s="44"/>
      <x:c r="V1" s="44"/>
      <x:c r="W1" s="44"/>
      <x:c r="X1" s="44"/>
      <x:c r="Y1" s="44"/>
      <x:c r="Z1" s="44"/>
      <x:c r="AA1" s="44"/>
      <x:c r="AB1" s="44"/>
      <x:c r="AC1" s="44"/>
      <x:c r="AD1" s="44"/>
      <x:c r="AE1" s="44"/>
      <x:c r="AF1" s="44"/>
    </x:row>
    <x:row r="2">
      <x:c r="A2" s="44" t="n">
        <x:f>Example_Data!A2</x:f>
        <x:v>1</x:v>
      </x:c>
      <x:c r="B2" s="53" t="n">
        <x:f>Example_Data!F2</x:f>
        <x:v>6</x:v>
      </x:c>
      <x:c r="C2" s="53" t="n">
        <x:f>Example_Data!G2*Bayesian_Model!$AB$12+Example_Data!H2*Bayesian_Model!$AB$13+Example_Data!I2*Bayesian_Model!$AB$14+Example_Data!J2*Bayesian_Model!$AB$15+Example_Data!K2*Bayesian_Model!$AB$16</x:f>
        <x:v>6.34913892137623</x:v>
      </x:c>
      <x:c r="D2" s="53" t="n">
        <x:f>B2-C2</x:f>
        <x:v>-0.34913892137623037</x:v>
      </x:c>
      <x:c r="E2" s="53" t="n">
        <x:f>C2-Bayesian_Model!$B$28*SQRT((Bayesian_Model!$B$25/Bayesian_Model!$B$24)*(1+Example_Data!G2*Bayesian_Model!$V$12*Example_Data!G2+Example_Data!G2*Bayesian_Model!$W$12*Example_Data!H2+Example_Data!G2*Bayesian_Model!$X$12*Example_Data!I2+Example_Data!G2*Bayesian_Model!$Y$12*Example_Data!J2+Example_Data!G2*Bayesian_Model!$Z$12*Example_Data!K2+Example_Data!H2*Bayesian_Model!$V$13*Example_Data!G2+Example_Data!H2*Bayesian_Model!$W$13*Example_Data!H2+Example_Data!H2*Bayesian_Model!$X$13*Example_Data!I2+Example_Data!H2*Bayesian_Model!$Y$13*Example_Data!J2+Example_Data!H2*Bayesian_Model!$Z$13*Example_Data!K2+Example_Data!I2*Bayesian_Model!$V$14*Example_Data!G2+Example_Data!I2*Bayesian_Model!$W$14*Example_Data!H2+Example_Data!I2*Bayesian_Model!$X$14*Example_Data!I2+Example_Data!I2*Bayesian_Model!$Y$14*Example_Data!J2+Example_Data!I2*Bayesian_Model!$Z$14*Example_Data!K2+Example_Data!J2*Bayesian_Model!$V$15*Example_Data!G2+Example_Data!J2*Bayesian_Model!$W$15*Example_Data!H2+Example_Data!J2*Bayesian_Model!$X$15*Example_Data!I2+Example_Data!J2*Bayesian_Model!$Y$15*Example_Data!J2+Example_Data!J2*Bayesian_Model!$Z$15*Example_Data!K2+Example_Data!K2*Bayesian_Model!$V$16*Example_Data!G2+Example_Data!K2*Bayesian_Model!$W$16*Example_Data!H2+Example_Data!K2*Bayesian_Model!$X$16*Example_Data!I2+Example_Data!K2*Bayesian_Model!$Y$16*Example_Data!J2+Example_Data!K2*Bayesian_Model!$Z$16*Example_Data!K2))</x:f>
        <x:v>5.180668355731512</x:v>
      </x:c>
      <x:c r="F2" s="53" t="n">
        <x:f>C2+Bayesian_Model!$B$28*SQRT((Bayesian_Model!$B$25/Bayesian_Model!$B$24)*(1+Example_Data!G2*Bayesian_Model!$V$12*Example_Data!G2+Example_Data!G2*Bayesian_Model!$W$12*Example_Data!H2+Example_Data!G2*Bayesian_Model!$X$12*Example_Data!I2+Example_Data!G2*Bayesian_Model!$Y$12*Example_Data!J2+Example_Data!G2*Bayesian_Model!$Z$12*Example_Data!K2+Example_Data!H2*Bayesian_Model!$V$13*Example_Data!G2+Example_Data!H2*Bayesian_Model!$W$13*Example_Data!H2+Example_Data!H2*Bayesian_Model!$X$13*Example_Data!I2+Example_Data!H2*Bayesian_Model!$Y$13*Example_Data!J2+Example_Data!H2*Bayesian_Model!$Z$13*Example_Data!K2+Example_Data!I2*Bayesian_Model!$V$14*Example_Data!G2+Example_Data!I2*Bayesian_Model!$W$14*Example_Data!H2+Example_Data!I2*Bayesian_Model!$X$14*Example_Data!I2+Example_Data!I2*Bayesian_Model!$Y$14*Example_Data!J2+Example_Data!I2*Bayesian_Model!$Z$14*Example_Data!K2+Example_Data!J2*Bayesian_Model!$V$15*Example_Data!G2+Example_Data!J2*Bayesian_Model!$W$15*Example_Data!H2+Example_Data!J2*Bayesian_Model!$X$15*Example_Data!I2+Example_Data!J2*Bayesian_Model!$Y$15*Example_Data!J2+Example_Data!J2*Bayesian_Model!$Z$15*Example_Data!K2+Example_Data!K2*Bayesian_Model!$V$16*Example_Data!G2+Example_Data!K2*Bayesian_Model!$W$16*Example_Data!H2+Example_Data!K2*Bayesian_Model!$X$16*Example_Data!I2+Example_Data!K2*Bayesian_Model!$Y$16*Example_Data!J2+Example_Data!K2*Bayesian_Model!$Z$16*Example_Data!K2))</x:f>
        <x:v>7.517609487020949</x:v>
      </x:c>
      <x:c r="G2" s="44"/>
      <x:c r="H2" s="41" t="str">
        <x:v>Posterior sigma^2 mean</x:v>
      </x:c>
      <x:c r="I2" s="53" t="n">
        <x:f>Bayesian_Model!B26</x:f>
        <x:v>0.24401912236286685</x:v>
      </x:c>
      <x:c r="J2" s="44"/>
      <x:c r="K2" s="44"/>
      <x:c r="L2" s="44"/>
      <x:c r="M2" s="44"/>
      <x:c r="N2" s="44"/>
      <x:c r="O2" s="44"/>
      <x:c r="P2" s="44"/>
      <x:c r="Q2" s="44"/>
      <x:c r="R2" s="44"/>
      <x:c r="S2" s="44"/>
      <x:c r="T2" s="44"/>
      <x:c r="U2" s="44"/>
      <x:c r="V2" s="44"/>
      <x:c r="W2" s="44"/>
      <x:c r="X2" s="44"/>
      <x:c r="Y2" s="44"/>
      <x:c r="Z2" s="44"/>
      <x:c r="AA2" s="44"/>
      <x:c r="AB2" s="44"/>
      <x:c r="AC2" s="44"/>
      <x:c r="AD2" s="44"/>
      <x:c r="AE2" s="44"/>
      <x:c r="AF2" s="44"/>
    </x:row>
    <x:row r="3">
      <x:c r="A3" s="44" t="n">
        <x:f>Example_Data!A3</x:f>
        <x:v>2</x:v>
      </x:c>
      <x:c r="B3" s="53" t="n">
        <x:f>Example_Data!F3</x:f>
        <x:v>8</x:v>
      </x:c>
      <x:c r="C3" s="53" t="n">
        <x:f>Example_Data!G3*Bayesian_Model!$AB$12+Example_Data!H3*Bayesian_Model!$AB$13+Example_Data!I3*Bayesian_Model!$AB$14+Example_Data!J3*Bayesian_Model!$AB$15+Example_Data!K3*Bayesian_Model!$AB$16</x:f>
        <x:v>8.444181839438764</x:v>
      </x:c>
      <x:c r="D3" s="53" t="n">
        <x:f>B3-C3</x:f>
        <x:v>-0.4441818394387642</x:v>
      </x:c>
      <x:c r="E3" s="53" t="n">
        <x:f>C3-Bayesian_Model!$B$28*SQRT((Bayesian_Model!$B$25/Bayesian_Model!$B$24)*(1+Example_Data!G3*Bayesian_Model!$V$12*Example_Data!G3+Example_Data!G3*Bayesian_Model!$W$12*Example_Data!H3+Example_Data!G3*Bayesian_Model!$X$12*Example_Data!I3+Example_Data!G3*Bayesian_Model!$Y$12*Example_Data!J3+Example_Data!G3*Bayesian_Model!$Z$12*Example_Data!K3+Example_Data!H3*Bayesian_Model!$V$13*Example_Data!G3+Example_Data!H3*Bayesian_Model!$W$13*Example_Data!H3+Example_Data!H3*Bayesian_Model!$X$13*Example_Data!I3+Example_Data!H3*Bayesian_Model!$Y$13*Example_Data!J3+Example_Data!H3*Bayesian_Model!$Z$13*Example_Data!K3+Example_Data!I3*Bayesian_Model!$V$14*Example_Data!G3+Example_Data!I3*Bayesian_Model!$W$14*Example_Data!H3+Example_Data!I3*Bayesian_Model!$X$14*Example_Data!I3+Example_Data!I3*Bayesian_Model!$Y$14*Example_Data!J3+Example_Data!I3*Bayesian_Model!$Z$14*Example_Data!K3+Example_Data!J3*Bayesian_Model!$V$15*Example_Data!G3+Example_Data!J3*Bayesian_Model!$W$15*Example_Data!H3+Example_Data!J3*Bayesian_Model!$X$15*Example_Data!I3+Example_Data!J3*Bayesian_Model!$Y$15*Example_Data!J3+Example_Data!J3*Bayesian_Model!$Z$15*Example_Data!K3+Example_Data!K3*Bayesian_Model!$V$16*Example_Data!G3+Example_Data!K3*Bayesian_Model!$W$16*Example_Data!H3+Example_Data!K3*Bayesian_Model!$X$16*Example_Data!I3+Example_Data!K3*Bayesian_Model!$Y$16*Example_Data!J3+Example_Data!K3*Bayesian_Model!$Z$16*Example_Data!K3))</x:f>
        <x:v>7.388692702698721</x:v>
      </x:c>
      <x:c r="F3" s="53" t="n">
        <x:f>C3+Bayesian_Model!$B$28*SQRT((Bayesian_Model!$B$25/Bayesian_Model!$B$24)*(1+Example_Data!G3*Bayesian_Model!$V$12*Example_Data!G3+Example_Data!G3*Bayesian_Model!$W$12*Example_Data!H3+Example_Data!G3*Bayesian_Model!$X$12*Example_Data!I3+Example_Data!G3*Bayesian_Model!$Y$12*Example_Data!J3+Example_Data!G3*Bayesian_Model!$Z$12*Example_Data!K3+Example_Data!H3*Bayesian_Model!$V$13*Example_Data!G3+Example_Data!H3*Bayesian_Model!$W$13*Example_Data!H3+Example_Data!H3*Bayesian_Model!$X$13*Example_Data!I3+Example_Data!H3*Bayesian_Model!$Y$13*Example_Data!J3+Example_Data!H3*Bayesian_Model!$Z$13*Example_Data!K3+Example_Data!I3*Bayesian_Model!$V$14*Example_Data!G3+Example_Data!I3*Bayesian_Model!$W$14*Example_Data!H3+Example_Data!I3*Bayesian_Model!$X$14*Example_Data!I3+Example_Data!I3*Bayesian_Model!$Y$14*Example_Data!J3+Example_Data!I3*Bayesian_Model!$Z$14*Example_Data!K3+Example_Data!J3*Bayesian_Model!$V$15*Example_Data!G3+Example_Data!J3*Bayesian_Model!$W$15*Example_Data!H3+Example_Data!J3*Bayesian_Model!$X$15*Example_Data!I3+Example_Data!J3*Bayesian_Model!$Y$15*Example_Data!J3+Example_Data!J3*Bayesian_Model!$Z$15*Example_Data!K3+Example_Data!K3*Bayesian_Model!$V$16*Example_Data!G3+Example_Data!K3*Bayesian_Model!$W$16*Example_Data!H3+Example_Data!K3*Bayesian_Model!$X$16*Example_Data!I3+Example_Data!K3*Bayesian_Model!$Y$16*Example_Data!J3+Example_Data!K3*Bayesian_Model!$Z$16*Example_Data!K3))</x:f>
        <x:v>9.499670976178807</x:v>
      </x:c>
      <x:c r="G3" s="44"/>
      <x:c r="H3" s="41" t="str">
        <x:v>Posterior df</x:v>
      </x:c>
      <x:c r="I3" s="53" t="n">
        <x:f>Bayesian_Model!B27</x:f>
        <x:v>29</x:v>
      </x:c>
      <x:c r="J3" s="44"/>
      <x:c r="K3" s="44"/>
      <x:c r="L3" s="44"/>
      <x:c r="M3" s="44"/>
      <x:c r="N3" s="44"/>
      <x:c r="O3" s="44"/>
      <x:c r="P3" s="44"/>
      <x:c r="Q3" s="44"/>
      <x:c r="R3" s="44"/>
      <x:c r="S3" s="44"/>
      <x:c r="T3" s="44"/>
      <x:c r="U3" s="44"/>
      <x:c r="V3" s="44"/>
      <x:c r="W3" s="44"/>
      <x:c r="X3" s="44"/>
      <x:c r="Y3" s="44"/>
      <x:c r="Z3" s="44"/>
      <x:c r="AA3" s="44"/>
      <x:c r="AB3" s="44"/>
      <x:c r="AC3" s="44"/>
      <x:c r="AD3" s="44"/>
      <x:c r="AE3" s="44"/>
      <x:c r="AF3" s="44"/>
    </x:row>
    <x:row r="4">
      <x:c r="A4" s="44" t="n">
        <x:f>Example_Data!A4</x:f>
        <x:v>3</x:v>
      </x:c>
      <x:c r="B4" s="53" t="n">
        <x:f>Example_Data!F4</x:f>
        <x:v>10</x:v>
      </x:c>
      <x:c r="C4" s="53" t="n">
        <x:f>Example_Data!G4*Bayesian_Model!$AB$12+Example_Data!H4*Bayesian_Model!$AB$13+Example_Data!I4*Bayesian_Model!$AB$14+Example_Data!J4*Bayesian_Model!$AB$15+Example_Data!K4*Bayesian_Model!$AB$16</x:f>
        <x:v>9.49170329847003</x:v>
      </x:c>
      <x:c r="D4" s="53" t="n">
        <x:f>B4-C4</x:f>
        <x:v>0.5082967015299698</x:v>
      </x:c>
      <x:c r="E4" s="53" t="n">
        <x:f>C4-Bayesian_Model!$B$28*SQRT((Bayesian_Model!$B$25/Bayesian_Model!$B$24)*(1+Example_Data!G4*Bayesian_Model!$V$12*Example_Data!G4+Example_Data!G4*Bayesian_Model!$W$12*Example_Data!H4+Example_Data!G4*Bayesian_Model!$X$12*Example_Data!I4+Example_Data!G4*Bayesian_Model!$Y$12*Example_Data!J4+Example_Data!G4*Bayesian_Model!$Z$12*Example_Data!K4+Example_Data!H4*Bayesian_Model!$V$13*Example_Data!G4+Example_Data!H4*Bayesian_Model!$W$13*Example_Data!H4+Example_Data!H4*Bayesian_Model!$X$13*Example_Data!I4+Example_Data!H4*Bayesian_Model!$Y$13*Example_Data!J4+Example_Data!H4*Bayesian_Model!$Z$13*Example_Data!K4+Example_Data!I4*Bayesian_Model!$V$14*Example_Data!G4+Example_Data!I4*Bayesian_Model!$W$14*Example_Data!H4+Example_Data!I4*Bayesian_Model!$X$14*Example_Data!I4+Example_Data!I4*Bayesian_Model!$Y$14*Example_Data!J4+Example_Data!I4*Bayesian_Model!$Z$14*Example_Data!K4+Example_Data!J4*Bayesian_Model!$V$15*Example_Data!G4+Example_Data!J4*Bayesian_Model!$W$15*Example_Data!H4+Example_Data!J4*Bayesian_Model!$X$15*Example_Data!I4+Example_Data!J4*Bayesian_Model!$Y$15*Example_Data!J4+Example_Data!J4*Bayesian_Model!$Z$15*Example_Data!K4+Example_Data!K4*Bayesian_Model!$V$16*Example_Data!G4+Example_Data!K4*Bayesian_Model!$W$16*Example_Data!H4+Example_Data!K4*Bayesian_Model!$X$16*Example_Data!I4+Example_Data!K4*Bayesian_Model!$Y$16*Example_Data!J4+Example_Data!K4*Bayesian_Model!$Z$16*Example_Data!K4))</x:f>
        <x:v>8.449839229283569</x:v>
      </x:c>
      <x:c r="F4" s="53" t="n">
        <x:f>C4+Bayesian_Model!$B$28*SQRT((Bayesian_Model!$B$25/Bayesian_Model!$B$24)*(1+Example_Data!G4*Bayesian_Model!$V$12*Example_Data!G4+Example_Data!G4*Bayesian_Model!$W$12*Example_Data!H4+Example_Data!G4*Bayesian_Model!$X$12*Example_Data!I4+Example_Data!G4*Bayesian_Model!$Y$12*Example_Data!J4+Example_Data!G4*Bayesian_Model!$Z$12*Example_Data!K4+Example_Data!H4*Bayesian_Model!$V$13*Example_Data!G4+Example_Data!H4*Bayesian_Model!$W$13*Example_Data!H4+Example_Data!H4*Bayesian_Model!$X$13*Example_Data!I4+Example_Data!H4*Bayesian_Model!$Y$13*Example_Data!J4+Example_Data!H4*Bayesian_Model!$Z$13*Example_Data!K4+Example_Data!I4*Bayesian_Model!$V$14*Example_Data!G4+Example_Data!I4*Bayesian_Model!$W$14*Example_Data!H4+Example_Data!I4*Bayesian_Model!$X$14*Example_Data!I4+Example_Data!I4*Bayesian_Model!$Y$14*Example_Data!J4+Example_Data!I4*Bayesian_Model!$Z$14*Example_Data!K4+Example_Data!J4*Bayesian_Model!$V$15*Example_Data!G4+Example_Data!J4*Bayesian_Model!$W$15*Example_Data!H4+Example_Data!J4*Bayesian_Model!$X$15*Example_Data!I4+Example_Data!J4*Bayesian_Model!$Y$15*Example_Data!J4+Example_Data!J4*Bayesian_Model!$Z$15*Example_Data!K4+Example_Data!K4*Bayesian_Model!$V$16*Example_Data!G4+Example_Data!K4*Bayesian_Model!$W$16*Example_Data!H4+Example_Data!K4*Bayesian_Model!$X$16*Example_Data!I4+Example_Data!K4*Bayesian_Model!$Y$16*Example_Data!J4+Example_Data!K4*Bayesian_Model!$Z$16*Example_Data!K4))</x:f>
        <x:v>10.533567367656492</x:v>
      </x:c>
      <x:c r="G4" s="44"/>
      <x:c r="H4" s="41" t="str">
        <x:v>t critical</x:v>
      </x:c>
      <x:c r="I4" s="53" t="n">
        <x:f>Bayesian_Model!B28</x:f>
        <x:v>2.045</x:v>
      </x:c>
      <x:c r="J4" s="44"/>
      <x:c r="K4" s="44"/>
      <x:c r="L4" s="44"/>
      <x:c r="M4" s="44"/>
      <x:c r="N4" s="44"/>
      <x:c r="O4" s="44"/>
      <x:c r="P4" s="44"/>
      <x:c r="Q4" s="44"/>
      <x:c r="R4" s="44"/>
      <x:c r="S4" s="44"/>
      <x:c r="T4" s="44"/>
      <x:c r="U4" s="44"/>
      <x:c r="V4" s="44"/>
      <x:c r="W4" s="44"/>
      <x:c r="X4" s="44"/>
      <x:c r="Y4" s="44"/>
      <x:c r="Z4" s="44"/>
      <x:c r="AA4" s="44"/>
      <x:c r="AB4" s="44"/>
      <x:c r="AC4" s="44"/>
      <x:c r="AD4" s="44"/>
      <x:c r="AE4" s="44"/>
      <x:c r="AF4" s="44"/>
    </x:row>
    <x:row r="5">
      <x:c r="A5" s="44" t="n">
        <x:f>Example_Data!A5</x:f>
        <x:v>4</x:v>
      </x:c>
      <x:c r="B5" s="53" t="n">
        <x:f>Example_Data!F5</x:f>
        <x:v>11</x:v>
      </x:c>
      <x:c r="C5" s="53" t="n">
        <x:f>Example_Data!G5*Bayesian_Model!$AB$12+Example_Data!H5*Bayesian_Model!$AB$13+Example_Data!I5*Bayesian_Model!$AB$14+Example_Data!J5*Bayesian_Model!$AB$15+Example_Data!K5*Bayesian_Model!$AB$16</x:f>
        <x:v>11.400663034900319</x:v>
      </x:c>
      <x:c r="D5" s="53" t="n">
        <x:f>B5-C5</x:f>
        <x:v>-0.40066303490031885</x:v>
      </x:c>
      <x:c r="E5" s="53" t="n">
        <x:f>C5-Bayesian_Model!$B$28*SQRT((Bayesian_Model!$B$25/Bayesian_Model!$B$24)*(1+Example_Data!G5*Bayesian_Model!$V$12*Example_Data!G5+Example_Data!G5*Bayesian_Model!$W$12*Example_Data!H5+Example_Data!G5*Bayesian_Model!$X$12*Example_Data!I5+Example_Data!G5*Bayesian_Model!$Y$12*Example_Data!J5+Example_Data!G5*Bayesian_Model!$Z$12*Example_Data!K5+Example_Data!H5*Bayesian_Model!$V$13*Example_Data!G5+Example_Data!H5*Bayesian_Model!$W$13*Example_Data!H5+Example_Data!H5*Bayesian_Model!$X$13*Example_Data!I5+Example_Data!H5*Bayesian_Model!$Y$13*Example_Data!J5+Example_Data!H5*Bayesian_Model!$Z$13*Example_Data!K5+Example_Data!I5*Bayesian_Model!$V$14*Example_Data!G5+Example_Data!I5*Bayesian_Model!$W$14*Example_Data!H5+Example_Data!I5*Bayesian_Model!$X$14*Example_Data!I5+Example_Data!I5*Bayesian_Model!$Y$14*Example_Data!J5+Example_Data!I5*Bayesian_Model!$Z$14*Example_Data!K5+Example_Data!J5*Bayesian_Model!$V$15*Example_Data!G5+Example_Data!J5*Bayesian_Model!$W$15*Example_Data!H5+Example_Data!J5*Bayesian_Model!$X$15*Example_Data!I5+Example_Data!J5*Bayesian_Model!$Y$15*Example_Data!J5+Example_Data!J5*Bayesian_Model!$Z$15*Example_Data!K5+Example_Data!K5*Bayesian_Model!$V$16*Example_Data!G5+Example_Data!K5*Bayesian_Model!$W$16*Example_Data!H5+Example_Data!K5*Bayesian_Model!$X$16*Example_Data!I5+Example_Data!K5*Bayesian_Model!$Y$16*Example_Data!J5+Example_Data!K5*Bayesian_Model!$Z$16*Example_Data!K5))</x:f>
        <x:v>10.345404939263394</x:v>
      </x:c>
      <x:c r="F5" s="53" t="n">
        <x:f>C5+Bayesian_Model!$B$28*SQRT((Bayesian_Model!$B$25/Bayesian_Model!$B$24)*(1+Example_Data!G5*Bayesian_Model!$V$12*Example_Data!G5+Example_Data!G5*Bayesian_Model!$W$12*Example_Data!H5+Example_Data!G5*Bayesian_Model!$X$12*Example_Data!I5+Example_Data!G5*Bayesian_Model!$Y$12*Example_Data!J5+Example_Data!G5*Bayesian_Model!$Z$12*Example_Data!K5+Example_Data!H5*Bayesian_Model!$V$13*Example_Data!G5+Example_Data!H5*Bayesian_Model!$W$13*Example_Data!H5+Example_Data!H5*Bayesian_Model!$X$13*Example_Data!I5+Example_Data!H5*Bayesian_Model!$Y$13*Example_Data!J5+Example_Data!H5*Bayesian_Model!$Z$13*Example_Data!K5+Example_Data!I5*Bayesian_Model!$V$14*Example_Data!G5+Example_Data!I5*Bayesian_Model!$W$14*Example_Data!H5+Example_Data!I5*Bayesian_Model!$X$14*Example_Data!I5+Example_Data!I5*Bayesian_Model!$Y$14*Example_Data!J5+Example_Data!I5*Bayesian_Model!$Z$14*Example_Data!K5+Example_Data!J5*Bayesian_Model!$V$15*Example_Data!G5+Example_Data!J5*Bayesian_Model!$W$15*Example_Data!H5+Example_Data!J5*Bayesian_Model!$X$15*Example_Data!I5+Example_Data!J5*Bayesian_Model!$Y$15*Example_Data!J5+Example_Data!J5*Bayesian_Model!$Z$15*Example_Data!K5+Example_Data!K5*Bayesian_Model!$V$16*Example_Data!G5+Example_Data!K5*Bayesian_Model!$W$16*Example_Data!H5+Example_Data!K5*Bayesian_Model!$X$16*Example_Data!I5+Example_Data!K5*Bayesian_Model!$Y$16*Example_Data!J5+Example_Data!K5*Bayesian_Model!$Z$16*Example_Data!K5))</x:f>
        <x:v>12.455921130537243</x:v>
      </x:c>
      <x:c r="G5" s="44"/>
      <x:c r="H5" s="41" t="str">
        <x:v>Mean observed G3</x:v>
      </x:c>
      <x:c r="I5" s="53" t="n">
        <x:f>AVERAGE(B2:B26)</x:f>
        <x:v>10.92</x:v>
      </x:c>
      <x:c r="J5" s="44"/>
      <x:c r="K5" s="44"/>
      <x:c r="L5" s="44"/>
      <x:c r="M5" s="44"/>
      <x:c r="N5" s="44"/>
      <x:c r="O5" s="44"/>
      <x:c r="P5" s="44"/>
      <x:c r="Q5" s="44"/>
      <x:c r="R5" s="44"/>
      <x:c r="S5" s="44"/>
      <x:c r="T5" s="44"/>
      <x:c r="U5" s="44"/>
      <x:c r="V5" s="44"/>
      <x:c r="W5" s="44"/>
      <x:c r="X5" s="44"/>
      <x:c r="Y5" s="44"/>
      <x:c r="Z5" s="44"/>
      <x:c r="AA5" s="44"/>
      <x:c r="AB5" s="44"/>
      <x:c r="AC5" s="44"/>
      <x:c r="AD5" s="44"/>
      <x:c r="AE5" s="44"/>
      <x:c r="AF5" s="44"/>
    </x:row>
    <x:row r="6">
      <x:c r="A6" s="44" t="n">
        <x:f>Example_Data!A6</x:f>
        <x:v>5</x:v>
      </x:c>
      <x:c r="B6" s="53" t="n">
        <x:f>Example_Data!F6</x:f>
        <x:v>12</x:v>
      </x:c>
      <x:c r="C6" s="53" t="n">
        <x:f>Example_Data!G6*Bayesian_Model!$AB$12+Example_Data!H6*Bayesian_Model!$AB$13+Example_Data!I6*Bayesian_Model!$AB$14+Example_Data!J6*Bayesian_Model!$AB$15+Example_Data!K6*Bayesian_Model!$AB$16</x:f>
        <x:v>11.7555125953891</x:v>
      </x:c>
      <x:c r="D6" s="53" t="n">
        <x:f>B6-C6</x:f>
        <x:v>0.24448740461090068</x:v>
      </x:c>
      <x:c r="E6" s="53" t="n">
        <x:f>C6-Bayesian_Model!$B$28*SQRT((Bayesian_Model!$B$25/Bayesian_Model!$B$24)*(1+Example_Data!G6*Bayesian_Model!$V$12*Example_Data!G6+Example_Data!G6*Bayesian_Model!$W$12*Example_Data!H6+Example_Data!G6*Bayesian_Model!$X$12*Example_Data!I6+Example_Data!G6*Bayesian_Model!$Y$12*Example_Data!J6+Example_Data!G6*Bayesian_Model!$Z$12*Example_Data!K6+Example_Data!H6*Bayesian_Model!$V$13*Example_Data!G6+Example_Data!H6*Bayesian_Model!$W$13*Example_Data!H6+Example_Data!H6*Bayesian_Model!$X$13*Example_Data!I6+Example_Data!H6*Bayesian_Model!$Y$13*Example_Data!J6+Example_Data!H6*Bayesian_Model!$Z$13*Example_Data!K6+Example_Data!I6*Bayesian_Model!$V$14*Example_Data!G6+Example_Data!I6*Bayesian_Model!$W$14*Example_Data!H6+Example_Data!I6*Bayesian_Model!$X$14*Example_Data!I6+Example_Data!I6*Bayesian_Model!$Y$14*Example_Data!J6+Example_Data!I6*Bayesian_Model!$Z$14*Example_Data!K6+Example_Data!J6*Bayesian_Model!$V$15*Example_Data!G6+Example_Data!J6*Bayesian_Model!$W$15*Example_Data!H6+Example_Data!J6*Bayesian_Model!$X$15*Example_Data!I6+Example_Data!J6*Bayesian_Model!$Y$15*Example_Data!J6+Example_Data!J6*Bayesian_Model!$Z$15*Example_Data!K6+Example_Data!K6*Bayesian_Model!$V$16*Example_Data!G6+Example_Data!K6*Bayesian_Model!$W$16*Example_Data!H6+Example_Data!K6*Bayesian_Model!$X$16*Example_Data!I6+Example_Data!K6*Bayesian_Model!$Y$16*Example_Data!J6+Example_Data!K6*Bayesian_Model!$Z$16*Example_Data!K6))</x:f>
        <x:v>10.704305416708392</x:v>
      </x:c>
      <x:c r="F6" s="53" t="n">
        <x:f>C6+Bayesian_Model!$B$28*SQRT((Bayesian_Model!$B$25/Bayesian_Model!$B$24)*(1+Example_Data!G6*Bayesian_Model!$V$12*Example_Data!G6+Example_Data!G6*Bayesian_Model!$W$12*Example_Data!H6+Example_Data!G6*Bayesian_Model!$X$12*Example_Data!I6+Example_Data!G6*Bayesian_Model!$Y$12*Example_Data!J6+Example_Data!G6*Bayesian_Model!$Z$12*Example_Data!K6+Example_Data!H6*Bayesian_Model!$V$13*Example_Data!G6+Example_Data!H6*Bayesian_Model!$W$13*Example_Data!H6+Example_Data!H6*Bayesian_Model!$X$13*Example_Data!I6+Example_Data!H6*Bayesian_Model!$Y$13*Example_Data!J6+Example_Data!H6*Bayesian_Model!$Z$13*Example_Data!K6+Example_Data!I6*Bayesian_Model!$V$14*Example_Data!G6+Example_Data!I6*Bayesian_Model!$W$14*Example_Data!H6+Example_Data!I6*Bayesian_Model!$X$14*Example_Data!I6+Example_Data!I6*Bayesian_Model!$Y$14*Example_Data!J6+Example_Data!I6*Bayesian_Model!$Z$14*Example_Data!K6+Example_Data!J6*Bayesian_Model!$V$15*Example_Data!G6+Example_Data!J6*Bayesian_Model!$W$15*Example_Data!H6+Example_Data!J6*Bayesian_Model!$X$15*Example_Data!I6+Example_Data!J6*Bayesian_Model!$Y$15*Example_Data!J6+Example_Data!J6*Bayesian_Model!$Z$15*Example_Data!K6+Example_Data!K6*Bayesian_Model!$V$16*Example_Data!G6+Example_Data!K6*Bayesian_Model!$W$16*Example_Data!H6+Example_Data!K6*Bayesian_Model!$X$16*Example_Data!I6+Example_Data!K6*Bayesian_Model!$Y$16*Example_Data!J6+Example_Data!K6*Bayesian_Model!$Z$16*Example_Data!K6))</x:f>
        <x:v>12.806719774069807</x:v>
      </x:c>
      <x:c r="G6" s="44"/>
      <x:c r="H6" s="41" t="str">
        <x:v>RMSE</x:v>
      </x:c>
      <x:c r="I6" s="53" t="n">
        <x:f>SQRT(SUMSQ(D2:D26)/COUNT(D2:D26))</x:f>
        <x:v>0.31392589656143915</x:v>
      </x:c>
      <x:c r="J6" s="44"/>
      <x:c r="K6" s="44"/>
      <x:c r="L6" s="44"/>
      <x:c r="M6" s="44"/>
      <x:c r="N6" s="44"/>
      <x:c r="O6" s="44"/>
      <x:c r="P6" s="44"/>
      <x:c r="Q6" s="44"/>
      <x:c r="R6" s="44"/>
      <x:c r="S6" s="44"/>
      <x:c r="T6" s="44"/>
      <x:c r="U6" s="44"/>
      <x:c r="V6" s="44"/>
      <x:c r="W6" s="44"/>
      <x:c r="X6" s="44"/>
      <x:c r="Y6" s="44"/>
      <x:c r="Z6" s="44"/>
      <x:c r="AA6" s="44"/>
      <x:c r="AB6" s="44"/>
      <x:c r="AC6" s="44"/>
      <x:c r="AD6" s="44"/>
      <x:c r="AE6" s="44"/>
      <x:c r="AF6" s="44"/>
    </x:row>
    <x:row r="7">
      <x:c r="A7" s="44" t="n">
        <x:f>Example_Data!A7</x:f>
        <x:v>6</x:v>
      </x:c>
      <x:c r="B7" s="53" t="n">
        <x:f>Example_Data!F7</x:f>
        <x:v>13</x:v>
      </x:c>
      <x:c r="C7" s="53" t="n">
        <x:f>Example_Data!G7*Bayesian_Model!$AB$12+Example_Data!H7*Bayesian_Model!$AB$13+Example_Data!I7*Bayesian_Model!$AB$14+Example_Data!J7*Bayesian_Model!$AB$15+Example_Data!K7*Bayesian_Model!$AB$16</x:f>
        <x:v>13.495705952962853</x:v>
      </x:c>
      <x:c r="D7" s="53" t="n">
        <x:f>B7-C7</x:f>
        <x:v>-0.4957059529628527</x:v>
      </x:c>
      <x:c r="E7" s="53" t="n">
        <x:f>C7-Bayesian_Model!$B$28*SQRT((Bayesian_Model!$B$25/Bayesian_Model!$B$24)*(1+Example_Data!G7*Bayesian_Model!$V$12*Example_Data!G7+Example_Data!G7*Bayesian_Model!$W$12*Example_Data!H7+Example_Data!G7*Bayesian_Model!$X$12*Example_Data!I7+Example_Data!G7*Bayesian_Model!$Y$12*Example_Data!J7+Example_Data!G7*Bayesian_Model!$Z$12*Example_Data!K7+Example_Data!H7*Bayesian_Model!$V$13*Example_Data!G7+Example_Data!H7*Bayesian_Model!$W$13*Example_Data!H7+Example_Data!H7*Bayesian_Model!$X$13*Example_Data!I7+Example_Data!H7*Bayesian_Model!$Y$13*Example_Data!J7+Example_Data!H7*Bayesian_Model!$Z$13*Example_Data!K7+Example_Data!I7*Bayesian_Model!$V$14*Example_Data!G7+Example_Data!I7*Bayesian_Model!$W$14*Example_Data!H7+Example_Data!I7*Bayesian_Model!$X$14*Example_Data!I7+Example_Data!I7*Bayesian_Model!$Y$14*Example_Data!J7+Example_Data!I7*Bayesian_Model!$Z$14*Example_Data!K7+Example_Data!J7*Bayesian_Model!$V$15*Example_Data!G7+Example_Data!J7*Bayesian_Model!$W$15*Example_Data!H7+Example_Data!J7*Bayesian_Model!$X$15*Example_Data!I7+Example_Data!J7*Bayesian_Model!$Y$15*Example_Data!J7+Example_Data!J7*Bayesian_Model!$Z$15*Example_Data!K7+Example_Data!K7*Bayesian_Model!$V$16*Example_Data!G7+Example_Data!K7*Bayesian_Model!$W$16*Example_Data!H7+Example_Data!K7*Bayesian_Model!$X$16*Example_Data!I7+Example_Data!K7*Bayesian_Model!$Y$16*Example_Data!J7+Example_Data!K7*Bayesian_Model!$Z$16*Example_Data!K7))</x:f>
        <x:v>12.402892423428092</x:v>
      </x:c>
      <x:c r="F7" s="53" t="n">
        <x:f>C7+Bayesian_Model!$B$28*SQRT((Bayesian_Model!$B$25/Bayesian_Model!$B$24)*(1+Example_Data!G7*Bayesian_Model!$V$12*Example_Data!G7+Example_Data!G7*Bayesian_Model!$W$12*Example_Data!H7+Example_Data!G7*Bayesian_Model!$X$12*Example_Data!I7+Example_Data!G7*Bayesian_Model!$Y$12*Example_Data!J7+Example_Data!G7*Bayesian_Model!$Z$12*Example_Data!K7+Example_Data!H7*Bayesian_Model!$V$13*Example_Data!G7+Example_Data!H7*Bayesian_Model!$W$13*Example_Data!H7+Example_Data!H7*Bayesian_Model!$X$13*Example_Data!I7+Example_Data!H7*Bayesian_Model!$Y$13*Example_Data!J7+Example_Data!H7*Bayesian_Model!$Z$13*Example_Data!K7+Example_Data!I7*Bayesian_Model!$V$14*Example_Data!G7+Example_Data!I7*Bayesian_Model!$W$14*Example_Data!H7+Example_Data!I7*Bayesian_Model!$X$14*Example_Data!I7+Example_Data!I7*Bayesian_Model!$Y$14*Example_Data!J7+Example_Data!I7*Bayesian_Model!$Z$14*Example_Data!K7+Example_Data!J7*Bayesian_Model!$V$15*Example_Data!G7+Example_Data!J7*Bayesian_Model!$W$15*Example_Data!H7+Example_Data!J7*Bayesian_Model!$X$15*Example_Data!I7+Example_Data!J7*Bayesian_Model!$Y$15*Example_Data!J7+Example_Data!J7*Bayesian_Model!$Z$15*Example_Data!K7+Example_Data!K7*Bayesian_Model!$V$16*Example_Data!G7+Example_Data!K7*Bayesian_Model!$W$16*Example_Data!H7+Example_Data!K7*Bayesian_Model!$X$16*Example_Data!I7+Example_Data!K7*Bayesian_Model!$Y$16*Example_Data!J7+Example_Data!K7*Bayesian_Model!$Z$16*Example_Data!K7))</x:f>
        <x:v>14.588519482497613</x:v>
      </x:c>
      <x:c r="G7" s="44"/>
      <x:c r="H7" s="44"/>
      <x:c r="I7" s="44"/>
      <x:c r="J7" s="44"/>
      <x:c r="K7" s="44"/>
      <x:c r="L7" s="44"/>
      <x:c r="M7" s="44"/>
      <x:c r="N7" s="44"/>
      <x:c r="O7" s="44"/>
      <x:c r="P7" s="44"/>
      <x:c r="Q7" s="44"/>
      <x:c r="R7" s="44"/>
      <x:c r="S7" s="44"/>
      <x:c r="T7" s="44"/>
      <x:c r="U7" s="44"/>
      <x:c r="V7" s="44"/>
      <x:c r="W7" s="44"/>
      <x:c r="X7" s="44"/>
      <x:c r="Y7" s="44"/>
      <x:c r="Z7" s="44"/>
      <x:c r="AA7" s="44"/>
      <x:c r="AB7" s="44"/>
      <x:c r="AC7" s="44"/>
      <x:c r="AD7" s="44"/>
      <x:c r="AE7" s="44"/>
      <x:c r="AF7" s="44"/>
    </x:row>
    <x:row r="8">
      <x:c r="A8" s="44" t="n">
        <x:f>Example_Data!A8</x:f>
        <x:v>7</x:v>
      </x:c>
      <x:c r="B8" s="53" t="n">
        <x:f>Example_Data!F8</x:f>
        <x:v>14</x:v>
      </x:c>
      <x:c r="C8" s="53" t="n">
        <x:f>Example_Data!G8*Bayesian_Model!$AB$12+Example_Data!H8*Bayesian_Model!$AB$13+Example_Data!I8*Bayesian_Model!$AB$14+Example_Data!J8*Bayesian_Model!$AB$15+Example_Data!K8*Bayesian_Model!$AB$16</x:f>
        <x:v>13.664472331819388</x:v>
      </x:c>
      <x:c r="D8" s="53" t="n">
        <x:f>B8-C8</x:f>
        <x:v>0.3355276681806121</x:v>
      </x:c>
      <x:c r="E8" s="53" t="n">
        <x:f>C8-Bayesian_Model!$B$28*SQRT((Bayesian_Model!$B$25/Bayesian_Model!$B$24)*(1+Example_Data!G8*Bayesian_Model!$V$12*Example_Data!G8+Example_Data!G8*Bayesian_Model!$W$12*Example_Data!H8+Example_Data!G8*Bayesian_Model!$X$12*Example_Data!I8+Example_Data!G8*Bayesian_Model!$Y$12*Example_Data!J8+Example_Data!G8*Bayesian_Model!$Z$12*Example_Data!K8+Example_Data!H8*Bayesian_Model!$V$13*Example_Data!G8+Example_Data!H8*Bayesian_Model!$W$13*Example_Data!H8+Example_Data!H8*Bayesian_Model!$X$13*Example_Data!I8+Example_Data!H8*Bayesian_Model!$Y$13*Example_Data!J8+Example_Data!H8*Bayesian_Model!$Z$13*Example_Data!K8+Example_Data!I8*Bayesian_Model!$V$14*Example_Data!G8+Example_Data!I8*Bayesian_Model!$W$14*Example_Data!H8+Example_Data!I8*Bayesian_Model!$X$14*Example_Data!I8+Example_Data!I8*Bayesian_Model!$Y$14*Example_Data!J8+Example_Data!I8*Bayesian_Model!$Z$14*Example_Data!K8+Example_Data!J8*Bayesian_Model!$V$15*Example_Data!G8+Example_Data!J8*Bayesian_Model!$W$15*Example_Data!H8+Example_Data!J8*Bayesian_Model!$X$15*Example_Data!I8+Example_Data!J8*Bayesian_Model!$Y$15*Example_Data!J8+Example_Data!J8*Bayesian_Model!$Z$15*Example_Data!K8+Example_Data!K8*Bayesian_Model!$V$16*Example_Data!G8+Example_Data!K8*Bayesian_Model!$W$16*Example_Data!H8+Example_Data!K8*Bayesian_Model!$X$16*Example_Data!I8+Example_Data!K8*Bayesian_Model!$Y$16*Example_Data!J8+Example_Data!K8*Bayesian_Model!$Z$16*Example_Data!K8))</x:f>
        <x:v>12.605973293489132</x:v>
      </x:c>
      <x:c r="F8" s="53" t="n">
        <x:f>C8+Bayesian_Model!$B$28*SQRT((Bayesian_Model!$B$25/Bayesian_Model!$B$24)*(1+Example_Data!G8*Bayesian_Model!$V$12*Example_Data!G8+Example_Data!G8*Bayesian_Model!$W$12*Example_Data!H8+Example_Data!G8*Bayesian_Model!$X$12*Example_Data!I8+Example_Data!G8*Bayesian_Model!$Y$12*Example_Data!J8+Example_Data!G8*Bayesian_Model!$Z$12*Example_Data!K8+Example_Data!H8*Bayesian_Model!$V$13*Example_Data!G8+Example_Data!H8*Bayesian_Model!$W$13*Example_Data!H8+Example_Data!H8*Bayesian_Model!$X$13*Example_Data!I8+Example_Data!H8*Bayesian_Model!$Y$13*Example_Data!J8+Example_Data!H8*Bayesian_Model!$Z$13*Example_Data!K8+Example_Data!I8*Bayesian_Model!$V$14*Example_Data!G8+Example_Data!I8*Bayesian_Model!$W$14*Example_Data!H8+Example_Data!I8*Bayesian_Model!$X$14*Example_Data!I8+Example_Data!I8*Bayesian_Model!$Y$14*Example_Data!J8+Example_Data!I8*Bayesian_Model!$Z$14*Example_Data!K8+Example_Data!J8*Bayesian_Model!$V$15*Example_Data!G8+Example_Data!J8*Bayesian_Model!$W$15*Example_Data!H8+Example_Data!J8*Bayesian_Model!$X$15*Example_Data!I8+Example_Data!J8*Bayesian_Model!$Y$15*Example_Data!J8+Example_Data!J8*Bayesian_Model!$Z$15*Example_Data!K8+Example_Data!K8*Bayesian_Model!$V$16*Example_Data!G8+Example_Data!K8*Bayesian_Model!$W$16*Example_Data!H8+Example_Data!K8*Bayesian_Model!$X$16*Example_Data!I8+Example_Data!K8*Bayesian_Model!$Y$16*Example_Data!J8+Example_Data!K8*Bayesian_Model!$Z$16*Example_Data!K8))</x:f>
        <x:v>14.722971370149644</x:v>
      </x:c>
      <x:c r="G8" s="44"/>
      <x:c r="H8" s="44"/>
      <x:c r="I8" s="44"/>
      <x:c r="J8" s="44"/>
      <x:c r="K8" s="44"/>
      <x:c r="L8" s="44"/>
      <x:c r="M8" s="44"/>
      <x:c r="N8" s="44"/>
      <x:c r="O8" s="44"/>
      <x:c r="P8" s="44"/>
      <x:c r="Q8" s="44"/>
      <x:c r="R8" s="44"/>
      <x:c r="S8" s="44"/>
      <x:c r="T8" s="44"/>
      <x:c r="U8" s="44"/>
      <x:c r="V8" s="44"/>
      <x:c r="W8" s="44"/>
      <x:c r="X8" s="44"/>
      <x:c r="Y8" s="44"/>
      <x:c r="Z8" s="44"/>
      <x:c r="AA8" s="44"/>
      <x:c r="AB8" s="44"/>
      <x:c r="AC8" s="44"/>
      <x:c r="AD8" s="44"/>
      <x:c r="AE8" s="44"/>
      <x:c r="AF8" s="44"/>
    </x:row>
    <x:row r="9">
      <x:c r="A9" s="44" t="n">
        <x:f>Example_Data!A9</x:f>
        <x:v>8</x:v>
      </x:c>
      <x:c r="B9" s="53" t="n">
        <x:f>Example_Data!F9</x:f>
        <x:v>15</x:v>
      </x:c>
      <x:c r="C9" s="53" t="n">
        <x:f>Example_Data!G9*Bayesian_Model!$AB$12+Example_Data!H9*Bayesian_Model!$AB$13+Example_Data!I9*Bayesian_Model!$AB$14+Example_Data!J9*Bayesian_Model!$AB$15+Example_Data!K9*Bayesian_Model!$AB$16</x:f>
        <x:v>14.711993790850656</x:v>
      </x:c>
      <x:c r="D9" s="53" t="n">
        <x:f>B9-C9</x:f>
        <x:v>0.28800620914934427</x:v>
      </x:c>
      <x:c r="E9" s="53" t="n">
        <x:f>C9-Bayesian_Model!$B$28*SQRT((Bayesian_Model!$B$25/Bayesian_Model!$B$24)*(1+Example_Data!G9*Bayesian_Model!$V$12*Example_Data!G9+Example_Data!G9*Bayesian_Model!$W$12*Example_Data!H9+Example_Data!G9*Bayesian_Model!$X$12*Example_Data!I9+Example_Data!G9*Bayesian_Model!$Y$12*Example_Data!J9+Example_Data!G9*Bayesian_Model!$Z$12*Example_Data!K9+Example_Data!H9*Bayesian_Model!$V$13*Example_Data!G9+Example_Data!H9*Bayesian_Model!$W$13*Example_Data!H9+Example_Data!H9*Bayesian_Model!$X$13*Example_Data!I9+Example_Data!H9*Bayesian_Model!$Y$13*Example_Data!J9+Example_Data!H9*Bayesian_Model!$Z$13*Example_Data!K9+Example_Data!I9*Bayesian_Model!$V$14*Example_Data!G9+Example_Data!I9*Bayesian_Model!$W$14*Example_Data!H9+Example_Data!I9*Bayesian_Model!$X$14*Example_Data!I9+Example_Data!I9*Bayesian_Model!$Y$14*Example_Data!J9+Example_Data!I9*Bayesian_Model!$Z$14*Example_Data!K9+Example_Data!J9*Bayesian_Model!$V$15*Example_Data!G9+Example_Data!J9*Bayesian_Model!$W$15*Example_Data!H9+Example_Data!J9*Bayesian_Model!$X$15*Example_Data!I9+Example_Data!J9*Bayesian_Model!$Y$15*Example_Data!J9+Example_Data!J9*Bayesian_Model!$Z$15*Example_Data!K9+Example_Data!K9*Bayesian_Model!$V$16*Example_Data!G9+Example_Data!K9*Bayesian_Model!$W$16*Example_Data!H9+Example_Data!K9*Bayesian_Model!$X$16*Example_Data!I9+Example_Data!K9*Bayesian_Model!$Y$16*Example_Data!J9+Example_Data!K9*Bayesian_Model!$Z$16*Example_Data!K9))</x:f>
        <x:v>13.67539103263898</x:v>
      </x:c>
      <x:c r="F9" s="53" t="n">
        <x:f>C9+Bayesian_Model!$B$28*SQRT((Bayesian_Model!$B$25/Bayesian_Model!$B$24)*(1+Example_Data!G9*Bayesian_Model!$V$12*Example_Data!G9+Example_Data!G9*Bayesian_Model!$W$12*Example_Data!H9+Example_Data!G9*Bayesian_Model!$X$12*Example_Data!I9+Example_Data!G9*Bayesian_Model!$Y$12*Example_Data!J9+Example_Data!G9*Bayesian_Model!$Z$12*Example_Data!K9+Example_Data!H9*Bayesian_Model!$V$13*Example_Data!G9+Example_Data!H9*Bayesian_Model!$W$13*Example_Data!H9+Example_Data!H9*Bayesian_Model!$X$13*Example_Data!I9+Example_Data!H9*Bayesian_Model!$Y$13*Example_Data!J9+Example_Data!H9*Bayesian_Model!$Z$13*Example_Data!K9+Example_Data!I9*Bayesian_Model!$V$14*Example_Data!G9+Example_Data!I9*Bayesian_Model!$W$14*Example_Data!H9+Example_Data!I9*Bayesian_Model!$X$14*Example_Data!I9+Example_Data!I9*Bayesian_Model!$Y$14*Example_Data!J9+Example_Data!I9*Bayesian_Model!$Z$14*Example_Data!K9+Example_Data!J9*Bayesian_Model!$V$15*Example_Data!G9+Example_Data!J9*Bayesian_Model!$W$15*Example_Data!H9+Example_Data!J9*Bayesian_Model!$X$15*Example_Data!I9+Example_Data!J9*Bayesian_Model!$Y$15*Example_Data!J9+Example_Data!J9*Bayesian_Model!$Z$15*Example_Data!K9+Example_Data!K9*Bayesian_Model!$V$16*Example_Data!G9+Example_Data!K9*Bayesian_Model!$W$16*Example_Data!H9+Example_Data!K9*Bayesian_Model!$X$16*Example_Data!I9+Example_Data!K9*Bayesian_Model!$Y$16*Example_Data!J9+Example_Data!K9*Bayesian_Model!$Z$16*Example_Data!K9))</x:f>
        <x:v>15.74859654906233</x:v>
      </x:c>
      <x:c r="G9" s="44"/>
      <x:c r="H9" s="44"/>
      <x:c r="I9" s="44"/>
      <x:c r="J9" s="44"/>
      <x:c r="K9" s="44"/>
      <x:c r="L9" s="44"/>
      <x:c r="M9" s="44"/>
      <x:c r="N9" s="44"/>
      <x:c r="O9" s="44"/>
      <x:c r="P9" s="44"/>
      <x:c r="Q9" s="44"/>
      <x:c r="R9" s="44"/>
      <x:c r="S9" s="44"/>
      <x:c r="T9" s="44"/>
      <x:c r="U9" s="44"/>
      <x:c r="V9" s="44"/>
      <x:c r="W9" s="44"/>
      <x:c r="X9" s="44"/>
      <x:c r="Y9" s="44"/>
      <x:c r="Z9" s="44"/>
      <x:c r="AA9" s="44"/>
      <x:c r="AB9" s="44"/>
      <x:c r="AC9" s="44"/>
      <x:c r="AD9" s="44"/>
      <x:c r="AE9" s="44"/>
      <x:c r="AF9" s="44"/>
    </x:row>
    <x:row r="10">
      <x:c r="A10" s="44" t="n">
        <x:f>Example_Data!A10</x:f>
        <x:v>9</x:v>
      </x:c>
      <x:c r="B10" s="53" t="n">
        <x:f>Example_Data!F10</x:f>
        <x:v>16</x:v>
      </x:c>
      <x:c r="C10" s="53" t="n">
        <x:f>Example_Data!G10*Bayesian_Model!$AB$12+Example_Data!H10*Bayesian_Model!$AB$13+Example_Data!I10*Bayesian_Model!$AB$14+Example_Data!J10*Bayesian_Model!$AB$15+Example_Data!K10*Bayesian_Model!$AB$16</x:f>
        <x:v>15.759515249881924</x:v>
      </x:c>
      <x:c r="D10" s="53" t="n">
        <x:f>B10-C10</x:f>
        <x:v>0.24048475011807646</x:v>
      </x:c>
      <x:c r="E10" s="53" t="n">
        <x:f>C10-Bayesian_Model!$B$28*SQRT((Bayesian_Model!$B$25/Bayesian_Model!$B$24)*(1+Example_Data!G10*Bayesian_Model!$V$12*Example_Data!G10+Example_Data!G10*Bayesian_Model!$W$12*Example_Data!H10+Example_Data!G10*Bayesian_Model!$X$12*Example_Data!I10+Example_Data!G10*Bayesian_Model!$Y$12*Example_Data!J10+Example_Data!G10*Bayesian_Model!$Z$12*Example_Data!K10+Example_Data!H10*Bayesian_Model!$V$13*Example_Data!G10+Example_Data!H10*Bayesian_Model!$W$13*Example_Data!H10+Example_Data!H10*Bayesian_Model!$X$13*Example_Data!I10+Example_Data!H10*Bayesian_Model!$Y$13*Example_Data!J10+Example_Data!H10*Bayesian_Model!$Z$13*Example_Data!K10+Example_Data!I10*Bayesian_Model!$V$14*Example_Data!G10+Example_Data!I10*Bayesian_Model!$W$14*Example_Data!H10+Example_Data!I10*Bayesian_Model!$X$14*Example_Data!I10+Example_Data!I10*Bayesian_Model!$Y$14*Example_Data!J10+Example_Data!I10*Bayesian_Model!$Z$14*Example_Data!K10+Example_Data!J10*Bayesian_Model!$V$15*Example_Data!G10+Example_Data!J10*Bayesian_Model!$W$15*Example_Data!H10+Example_Data!J10*Bayesian_Model!$X$15*Example_Data!I10+Example_Data!J10*Bayesian_Model!$Y$15*Example_Data!J10+Example_Data!J10*Bayesian_Model!$Z$15*Example_Data!K10+Example_Data!K10*Bayesian_Model!$V$16*Example_Data!G10+Example_Data!K10*Bayesian_Model!$W$16*Example_Data!H10+Example_Data!K10*Bayesian_Model!$X$16*Example_Data!I10+Example_Data!K10*Bayesian_Model!$Y$16*Example_Data!J10+Example_Data!K10*Bayesian_Model!$Z$16*Example_Data!K10))</x:f>
        <x:v>14.713869673483146</x:v>
      </x:c>
      <x:c r="F10" s="53" t="n">
        <x:f>C10+Bayesian_Model!$B$28*SQRT((Bayesian_Model!$B$25/Bayesian_Model!$B$24)*(1+Example_Data!G10*Bayesian_Model!$V$12*Example_Data!G10+Example_Data!G10*Bayesian_Model!$W$12*Example_Data!H10+Example_Data!G10*Bayesian_Model!$X$12*Example_Data!I10+Example_Data!G10*Bayesian_Model!$Y$12*Example_Data!J10+Example_Data!G10*Bayesian_Model!$Z$12*Example_Data!K10+Example_Data!H10*Bayesian_Model!$V$13*Example_Data!G10+Example_Data!H10*Bayesian_Model!$W$13*Example_Data!H10+Example_Data!H10*Bayesian_Model!$X$13*Example_Data!I10+Example_Data!H10*Bayesian_Model!$Y$13*Example_Data!J10+Example_Data!H10*Bayesian_Model!$Z$13*Example_Data!K10+Example_Data!I10*Bayesian_Model!$V$14*Example_Data!G10+Example_Data!I10*Bayesian_Model!$W$14*Example_Data!H10+Example_Data!I10*Bayesian_Model!$X$14*Example_Data!I10+Example_Data!I10*Bayesian_Model!$Y$14*Example_Data!J10+Example_Data!I10*Bayesian_Model!$Z$14*Example_Data!K10+Example_Data!J10*Bayesian_Model!$V$15*Example_Data!G10+Example_Data!J10*Bayesian_Model!$W$15*Example_Data!H10+Example_Data!J10*Bayesian_Model!$X$15*Example_Data!I10+Example_Data!J10*Bayesian_Model!$Y$15*Example_Data!J10+Example_Data!J10*Bayesian_Model!$Z$15*Example_Data!K10+Example_Data!K10*Bayesian_Model!$V$16*Example_Data!G10+Example_Data!K10*Bayesian_Model!$W$16*Example_Data!H10+Example_Data!K10*Bayesian_Model!$X$16*Example_Data!I10+Example_Data!K10*Bayesian_Model!$Y$16*Example_Data!J10+Example_Data!K10*Bayesian_Model!$Z$16*Example_Data!K10))</x:f>
        <x:v>16.8051608262807</x:v>
      </x:c>
      <x:c r="G10" s="44"/>
      <x:c r="H10" s="44"/>
      <x:c r="I10" s="44"/>
      <x:c r="J10" s="44"/>
      <x:c r="K10" s="44"/>
      <x:c r="L10" s="44"/>
      <x:c r="M10" s="44"/>
      <x:c r="N10" s="44"/>
      <x:c r="O10" s="44"/>
      <x:c r="P10" s="44"/>
      <x:c r="Q10" s="44"/>
      <x:c r="R10" s="44"/>
      <x:c r="S10" s="44"/>
      <x:c r="T10" s="44"/>
      <x:c r="U10" s="44"/>
      <x:c r="V10" s="44"/>
      <x:c r="W10" s="44"/>
      <x:c r="X10" s="44"/>
      <x:c r="Y10" s="44"/>
      <x:c r="Z10" s="44"/>
      <x:c r="AA10" s="44"/>
      <x:c r="AB10" s="44"/>
      <x:c r="AC10" s="44"/>
      <x:c r="AD10" s="44"/>
      <x:c r="AE10" s="44"/>
      <x:c r="AF10" s="44"/>
    </x:row>
    <x:row r="11">
      <x:c r="A11" s="44" t="n">
        <x:f>Example_Data!A11</x:f>
        <x:v>10</x:v>
      </x:c>
      <x:c r="B11" s="53" t="n">
        <x:f>Example_Data!F11</x:f>
        <x:v>17</x:v>
      </x:c>
      <x:c r="C11" s="53" t="n">
        <x:f>Example_Data!G11*Bayesian_Model!$AB$12+Example_Data!H11*Bayesian_Model!$AB$13+Example_Data!I11*Bayesian_Model!$AB$14+Example_Data!J11*Bayesian_Model!$AB$15+Example_Data!K11*Bayesian_Model!$AB$16</x:f>
        <x:v>16.80703670891319</x:v>
      </x:c>
      <x:c r="D11" s="53" t="n">
        <x:f>B11-C11</x:f>
        <x:v>0.19296329108680865</x:v>
      </x:c>
      <x:c r="E11" s="53" t="n">
        <x:f>C11-Bayesian_Model!$B$28*SQRT((Bayesian_Model!$B$25/Bayesian_Model!$B$24)*(1+Example_Data!G11*Bayesian_Model!$V$12*Example_Data!G11+Example_Data!G11*Bayesian_Model!$W$12*Example_Data!H11+Example_Data!G11*Bayesian_Model!$X$12*Example_Data!I11+Example_Data!G11*Bayesian_Model!$Y$12*Example_Data!J11+Example_Data!G11*Bayesian_Model!$Z$12*Example_Data!K11+Example_Data!H11*Bayesian_Model!$V$13*Example_Data!G11+Example_Data!H11*Bayesian_Model!$W$13*Example_Data!H11+Example_Data!H11*Bayesian_Model!$X$13*Example_Data!I11+Example_Data!H11*Bayesian_Model!$Y$13*Example_Data!J11+Example_Data!H11*Bayesian_Model!$Z$13*Example_Data!K11+Example_Data!I11*Bayesian_Model!$V$14*Example_Data!G11+Example_Data!I11*Bayesian_Model!$W$14*Example_Data!H11+Example_Data!I11*Bayesian_Model!$X$14*Example_Data!I11+Example_Data!I11*Bayesian_Model!$Y$14*Example_Data!J11+Example_Data!I11*Bayesian_Model!$Z$14*Example_Data!K11+Example_Data!J11*Bayesian_Model!$V$15*Example_Data!G11+Example_Data!J11*Bayesian_Model!$W$15*Example_Data!H11+Example_Data!J11*Bayesian_Model!$X$15*Example_Data!I11+Example_Data!J11*Bayesian_Model!$Y$15*Example_Data!J11+Example_Data!J11*Bayesian_Model!$Z$15*Example_Data!K11+Example_Data!K11*Bayesian_Model!$V$16*Example_Data!G11+Example_Data!K11*Bayesian_Model!$W$16*Example_Data!H11+Example_Data!K11*Bayesian_Model!$X$16*Example_Data!I11+Example_Data!K11*Bayesian_Model!$Y$16*Example_Data!J11+Example_Data!K11*Bayesian_Model!$Z$16*Example_Data!K11))</x:f>
        <x:v>15.722182620347862</x:v>
      </x:c>
      <x:c r="F11" s="53" t="n">
        <x:f>C11+Bayesian_Model!$B$28*SQRT((Bayesian_Model!$B$25/Bayesian_Model!$B$24)*(1+Example_Data!G11*Bayesian_Model!$V$12*Example_Data!G11+Example_Data!G11*Bayesian_Model!$W$12*Example_Data!H11+Example_Data!G11*Bayesian_Model!$X$12*Example_Data!I11+Example_Data!G11*Bayesian_Model!$Y$12*Example_Data!J11+Example_Data!G11*Bayesian_Model!$Z$12*Example_Data!K11+Example_Data!H11*Bayesian_Model!$V$13*Example_Data!G11+Example_Data!H11*Bayesian_Model!$W$13*Example_Data!H11+Example_Data!H11*Bayesian_Model!$X$13*Example_Data!I11+Example_Data!H11*Bayesian_Model!$Y$13*Example_Data!J11+Example_Data!H11*Bayesian_Model!$Z$13*Example_Data!K11+Example_Data!I11*Bayesian_Model!$V$14*Example_Data!G11+Example_Data!I11*Bayesian_Model!$W$14*Example_Data!H11+Example_Data!I11*Bayesian_Model!$X$14*Example_Data!I11+Example_Data!I11*Bayesian_Model!$Y$14*Example_Data!J11+Example_Data!I11*Bayesian_Model!$Z$14*Example_Data!K11+Example_Data!J11*Bayesian_Model!$V$15*Example_Data!G11+Example_Data!J11*Bayesian_Model!$W$15*Example_Data!H11+Example_Data!J11*Bayesian_Model!$X$15*Example_Data!I11+Example_Data!J11*Bayesian_Model!$Y$15*Example_Data!J11+Example_Data!J11*Bayesian_Model!$Z$15*Example_Data!K11+Example_Data!K11*Bayesian_Model!$V$16*Example_Data!G11+Example_Data!K11*Bayesian_Model!$W$16*Example_Data!H11+Example_Data!K11*Bayesian_Model!$X$16*Example_Data!I11+Example_Data!K11*Bayesian_Model!$Y$16*Example_Data!J11+Example_Data!K11*Bayesian_Model!$Z$16*Example_Data!K11))</x:f>
        <x:v>17.89189079747852</x:v>
      </x:c>
      <x:c r="G11" s="44"/>
      <x:c r="H11" s="44"/>
      <x:c r="I11" s="44"/>
      <x:c r="J11" s="44"/>
      <x:c r="K11" s="44"/>
      <x:c r="L11" s="44"/>
      <x:c r="M11" s="44"/>
      <x:c r="N11" s="44"/>
      <x:c r="O11" s="44"/>
      <x:c r="P11" s="44"/>
      <x:c r="Q11" s="44"/>
      <x:c r="R11" s="44"/>
      <x:c r="S11" s="44"/>
      <x:c r="T11" s="44"/>
      <x:c r="U11" s="44"/>
      <x:c r="V11" s="44"/>
      <x:c r="W11" s="44"/>
      <x:c r="X11" s="44"/>
      <x:c r="Y11" s="44"/>
      <x:c r="Z11" s="44"/>
      <x:c r="AA11" s="44"/>
      <x:c r="AB11" s="44"/>
      <x:c r="AC11" s="44"/>
      <x:c r="AD11" s="44"/>
      <x:c r="AE11" s="44"/>
      <x:c r="AF11" s="44"/>
    </x:row>
    <x:row r="12">
      <x:c r="A12" s="44" t="n">
        <x:f>Example_Data!A12</x:f>
        <x:v>11</x:v>
      </x:c>
      <x:c r="B12" s="53" t="n">
        <x:f>Example_Data!F12</x:f>
        <x:v>7</x:v>
      </x:c>
      <x:c r="C12" s="53" t="n">
        <x:f>Example_Data!G12*Bayesian_Model!$AB$12+Example_Data!H12*Bayesian_Model!$AB$13+Example_Data!I12*Bayesian_Model!$AB$14+Example_Data!J12*Bayesian_Model!$AB$15+Example_Data!K12*Bayesian_Model!$AB$16</x:f>
        <x:v>6.619650424722523</x:v>
      </x:c>
      <x:c r="D12" s="53" t="n">
        <x:f>B12-C12</x:f>
        <x:v>0.38034957527747704</x:v>
      </x:c>
      <x:c r="E12" s="53" t="n">
        <x:f>C12-Bayesian_Model!$B$28*SQRT((Bayesian_Model!$B$25/Bayesian_Model!$B$24)*(1+Example_Data!G12*Bayesian_Model!$V$12*Example_Data!G12+Example_Data!G12*Bayesian_Model!$W$12*Example_Data!H12+Example_Data!G12*Bayesian_Model!$X$12*Example_Data!I12+Example_Data!G12*Bayesian_Model!$Y$12*Example_Data!J12+Example_Data!G12*Bayesian_Model!$Z$12*Example_Data!K12+Example_Data!H12*Bayesian_Model!$V$13*Example_Data!G12+Example_Data!H12*Bayesian_Model!$W$13*Example_Data!H12+Example_Data!H12*Bayesian_Model!$X$13*Example_Data!I12+Example_Data!H12*Bayesian_Model!$Y$13*Example_Data!J12+Example_Data!H12*Bayesian_Model!$Z$13*Example_Data!K12+Example_Data!I12*Bayesian_Model!$V$14*Example_Data!G12+Example_Data!I12*Bayesian_Model!$W$14*Example_Data!H12+Example_Data!I12*Bayesian_Model!$X$14*Example_Data!I12+Example_Data!I12*Bayesian_Model!$Y$14*Example_Data!J12+Example_Data!I12*Bayesian_Model!$Z$14*Example_Data!K12+Example_Data!J12*Bayesian_Model!$V$15*Example_Data!G12+Example_Data!J12*Bayesian_Model!$W$15*Example_Data!H12+Example_Data!J12*Bayesian_Model!$X$15*Example_Data!I12+Example_Data!J12*Bayesian_Model!$Y$15*Example_Data!J12+Example_Data!J12*Bayesian_Model!$Z$15*Example_Data!K12+Example_Data!K12*Bayesian_Model!$V$16*Example_Data!G12+Example_Data!K12*Bayesian_Model!$W$16*Example_Data!H12+Example_Data!K12*Bayesian_Model!$X$16*Example_Data!I12+Example_Data!K12*Bayesian_Model!$Y$16*Example_Data!J12+Example_Data!K12*Bayesian_Model!$Z$16*Example_Data!K12))</x:f>
        <x:v>5.526013676276415</x:v>
      </x:c>
      <x:c r="F12" s="53" t="n">
        <x:f>C12+Bayesian_Model!$B$28*SQRT((Bayesian_Model!$B$25/Bayesian_Model!$B$24)*(1+Example_Data!G12*Bayesian_Model!$V$12*Example_Data!G12+Example_Data!G12*Bayesian_Model!$W$12*Example_Data!H12+Example_Data!G12*Bayesian_Model!$X$12*Example_Data!I12+Example_Data!G12*Bayesian_Model!$Y$12*Example_Data!J12+Example_Data!G12*Bayesian_Model!$Z$12*Example_Data!K12+Example_Data!H12*Bayesian_Model!$V$13*Example_Data!G12+Example_Data!H12*Bayesian_Model!$W$13*Example_Data!H12+Example_Data!H12*Bayesian_Model!$X$13*Example_Data!I12+Example_Data!H12*Bayesian_Model!$Y$13*Example_Data!J12+Example_Data!H12*Bayesian_Model!$Z$13*Example_Data!K12+Example_Data!I12*Bayesian_Model!$V$14*Example_Data!G12+Example_Data!I12*Bayesian_Model!$W$14*Example_Data!H12+Example_Data!I12*Bayesian_Model!$X$14*Example_Data!I12+Example_Data!I12*Bayesian_Model!$Y$14*Example_Data!J12+Example_Data!I12*Bayesian_Model!$Z$14*Example_Data!K12+Example_Data!J12*Bayesian_Model!$V$15*Example_Data!G12+Example_Data!J12*Bayesian_Model!$W$15*Example_Data!H12+Example_Data!J12*Bayesian_Model!$X$15*Example_Data!I12+Example_Data!J12*Bayesian_Model!$Y$15*Example_Data!J12+Example_Data!J12*Bayesian_Model!$Z$15*Example_Data!K12+Example_Data!K12*Bayesian_Model!$V$16*Example_Data!G12+Example_Data!K12*Bayesian_Model!$W$16*Example_Data!H12+Example_Data!K12*Bayesian_Model!$X$16*Example_Data!I12+Example_Data!K12*Bayesian_Model!$Y$16*Example_Data!J12+Example_Data!K12*Bayesian_Model!$Z$16*Example_Data!K12))</x:f>
        <x:v>7.713287173168631</x:v>
      </x:c>
      <x:c r="G12" s="44"/>
      <x:c r="H12" s="44"/>
      <x:c r="I12" s="44"/>
      <x:c r="J12" s="44"/>
      <x:c r="K12" s="44"/>
      <x:c r="L12" s="44"/>
      <x:c r="M12" s="44"/>
      <x:c r="N12" s="44"/>
      <x:c r="O12" s="44"/>
      <x:c r="P12" s="44"/>
      <x:c r="Q12" s="44"/>
      <x:c r="R12" s="44"/>
      <x:c r="S12" s="44"/>
      <x:c r="T12" s="44"/>
      <x:c r="U12" s="44"/>
      <x:c r="V12" s="44"/>
      <x:c r="W12" s="44"/>
      <x:c r="X12" s="44"/>
      <x:c r="Y12" s="44"/>
      <x:c r="Z12" s="44"/>
      <x:c r="AA12" s="44"/>
      <x:c r="AB12" s="44"/>
      <x:c r="AC12" s="44"/>
      <x:c r="AD12" s="44"/>
      <x:c r="AE12" s="44"/>
      <x:c r="AF12" s="44"/>
    </x:row>
    <x:row r="13">
      <x:c r="A13" s="44" t="n">
        <x:f>Example_Data!A13</x:f>
        <x:v>12</x:v>
      </x:c>
      <x:c r="B13" s="53" t="n">
        <x:f>Example_Data!F13</x:f>
        <x:v>7</x:v>
      </x:c>
      <x:c r="C13" s="53" t="n">
        <x:f>Example_Data!G13*Bayesian_Model!$AB$12+Example_Data!H13*Bayesian_Model!$AB$13+Example_Data!I13*Bayesian_Model!$AB$14+Example_Data!J13*Bayesian_Model!$AB$15+Example_Data!K13*Bayesian_Model!$AB$16</x:f>
        <x:v>6.974499985211303</x:v>
      </x:c>
      <x:c r="D13" s="53" t="n">
        <x:f>B13-C13</x:f>
        <x:v>0.025500014788696568</x:v>
      </x:c>
      <x:c r="E13" s="53" t="n">
        <x:f>C13-Bayesian_Model!$B$28*SQRT((Bayesian_Model!$B$25/Bayesian_Model!$B$24)*(1+Example_Data!G13*Bayesian_Model!$V$12*Example_Data!G13+Example_Data!G13*Bayesian_Model!$W$12*Example_Data!H13+Example_Data!G13*Bayesian_Model!$X$12*Example_Data!I13+Example_Data!G13*Bayesian_Model!$Y$12*Example_Data!J13+Example_Data!G13*Bayesian_Model!$Z$12*Example_Data!K13+Example_Data!H13*Bayesian_Model!$V$13*Example_Data!G13+Example_Data!H13*Bayesian_Model!$W$13*Example_Data!H13+Example_Data!H13*Bayesian_Model!$X$13*Example_Data!I13+Example_Data!H13*Bayesian_Model!$Y$13*Example_Data!J13+Example_Data!H13*Bayesian_Model!$Z$13*Example_Data!K13+Example_Data!I13*Bayesian_Model!$V$14*Example_Data!G13+Example_Data!I13*Bayesian_Model!$W$14*Example_Data!H13+Example_Data!I13*Bayesian_Model!$X$14*Example_Data!I13+Example_Data!I13*Bayesian_Model!$Y$14*Example_Data!J13+Example_Data!I13*Bayesian_Model!$Z$14*Example_Data!K13+Example_Data!J13*Bayesian_Model!$V$15*Example_Data!G13+Example_Data!J13*Bayesian_Model!$W$15*Example_Data!H13+Example_Data!J13*Bayesian_Model!$X$15*Example_Data!I13+Example_Data!J13*Bayesian_Model!$Y$15*Example_Data!J13+Example_Data!J13*Bayesian_Model!$Z$15*Example_Data!K13+Example_Data!K13*Bayesian_Model!$V$16*Example_Data!G13+Example_Data!K13*Bayesian_Model!$W$16*Example_Data!H13+Example_Data!K13*Bayesian_Model!$X$16*Example_Data!I13+Example_Data!K13*Bayesian_Model!$Y$16*Example_Data!J13+Example_Data!K13*Bayesian_Model!$Z$16*Example_Data!K13))</x:f>
        <x:v>5.891464739197739</x:v>
      </x:c>
      <x:c r="F13" s="53" t="n">
        <x:f>C13+Bayesian_Model!$B$28*SQRT((Bayesian_Model!$B$25/Bayesian_Model!$B$24)*(1+Example_Data!G13*Bayesian_Model!$V$12*Example_Data!G13+Example_Data!G13*Bayesian_Model!$W$12*Example_Data!H13+Example_Data!G13*Bayesian_Model!$X$12*Example_Data!I13+Example_Data!G13*Bayesian_Model!$Y$12*Example_Data!J13+Example_Data!G13*Bayesian_Model!$Z$12*Example_Data!K13+Example_Data!H13*Bayesian_Model!$V$13*Example_Data!G13+Example_Data!H13*Bayesian_Model!$W$13*Example_Data!H13+Example_Data!H13*Bayesian_Model!$X$13*Example_Data!I13+Example_Data!H13*Bayesian_Model!$Y$13*Example_Data!J13+Example_Data!H13*Bayesian_Model!$Z$13*Example_Data!K13+Example_Data!I13*Bayesian_Model!$V$14*Example_Data!G13+Example_Data!I13*Bayesian_Model!$W$14*Example_Data!H13+Example_Data!I13*Bayesian_Model!$X$14*Example_Data!I13+Example_Data!I13*Bayesian_Model!$Y$14*Example_Data!J13+Example_Data!I13*Bayesian_Model!$Z$14*Example_Data!K13+Example_Data!J13*Bayesian_Model!$V$15*Example_Data!G13+Example_Data!J13*Bayesian_Model!$W$15*Example_Data!H13+Example_Data!J13*Bayesian_Model!$X$15*Example_Data!I13+Example_Data!J13*Bayesian_Model!$Y$15*Example_Data!J13+Example_Data!J13*Bayesian_Model!$Z$15*Example_Data!K13+Example_Data!K13*Bayesian_Model!$V$16*Example_Data!G13+Example_Data!K13*Bayesian_Model!$W$16*Example_Data!H13+Example_Data!K13*Bayesian_Model!$X$16*Example_Data!I13+Example_Data!K13*Bayesian_Model!$Y$16*Example_Data!J13+Example_Data!K13*Bayesian_Model!$Z$16*Example_Data!K13))</x:f>
        <x:v>8.057535231224868</x:v>
      </x:c>
      <x:c r="G13" s="44"/>
      <x:c r="H13" s="44"/>
      <x:c r="I13" s="44"/>
      <x:c r="J13" s="44"/>
      <x:c r="K13" s="44"/>
      <x:c r="L13" s="44"/>
      <x:c r="M13" s="44"/>
      <x:c r="N13" s="44"/>
      <x:c r="O13" s="44"/>
      <x:c r="P13" s="44"/>
      <x:c r="Q13" s="44"/>
      <x:c r="R13" s="44"/>
      <x:c r="S13" s="44"/>
      <x:c r="T13" s="44"/>
      <x:c r="U13" s="44"/>
      <x:c r="V13" s="44"/>
      <x:c r="W13" s="44"/>
      <x:c r="X13" s="44"/>
      <x:c r="Y13" s="44"/>
      <x:c r="Z13" s="44"/>
      <x:c r="AA13" s="44"/>
      <x:c r="AB13" s="44"/>
      <x:c r="AC13" s="44"/>
      <x:c r="AD13" s="44"/>
      <x:c r="AE13" s="44"/>
      <x:c r="AF13" s="44"/>
    </x:row>
    <x:row r="14">
      <x:c r="A14" s="44" t="n">
        <x:f>Example_Data!A14</x:f>
        <x:v>13</x:v>
      </x:c>
      <x:c r="B14" s="53" t="n">
        <x:f>Example_Data!F14</x:f>
        <x:v>9</x:v>
      </x:c>
      <x:c r="C14" s="53" t="n">
        <x:f>Example_Data!G14*Bayesian_Model!$AB$12+Example_Data!H14*Bayesian_Model!$AB$13+Example_Data!I14*Bayesian_Model!$AB$14+Example_Data!J14*Bayesian_Model!$AB$15+Example_Data!K14*Bayesian_Model!$AB$16</x:f>
        <x:v>8.88345972164159</x:v>
      </x:c>
      <x:c r="D14" s="53" t="n">
        <x:f>B14-C14</x:f>
        <x:v>0.11654027835841063</x:v>
      </x:c>
      <x:c r="E14" s="53" t="n">
        <x:f>C14-Bayesian_Model!$B$28*SQRT((Bayesian_Model!$B$25/Bayesian_Model!$B$24)*(1+Example_Data!G14*Bayesian_Model!$V$12*Example_Data!G14+Example_Data!G14*Bayesian_Model!$W$12*Example_Data!H14+Example_Data!G14*Bayesian_Model!$X$12*Example_Data!I14+Example_Data!G14*Bayesian_Model!$Y$12*Example_Data!J14+Example_Data!G14*Bayesian_Model!$Z$12*Example_Data!K14+Example_Data!H14*Bayesian_Model!$V$13*Example_Data!G14+Example_Data!H14*Bayesian_Model!$W$13*Example_Data!H14+Example_Data!H14*Bayesian_Model!$X$13*Example_Data!I14+Example_Data!H14*Bayesian_Model!$Y$13*Example_Data!J14+Example_Data!H14*Bayesian_Model!$Z$13*Example_Data!K14+Example_Data!I14*Bayesian_Model!$V$14*Example_Data!G14+Example_Data!I14*Bayesian_Model!$W$14*Example_Data!H14+Example_Data!I14*Bayesian_Model!$X$14*Example_Data!I14+Example_Data!I14*Bayesian_Model!$Y$14*Example_Data!J14+Example_Data!I14*Bayesian_Model!$Z$14*Example_Data!K14+Example_Data!J14*Bayesian_Model!$V$15*Example_Data!G14+Example_Data!J14*Bayesian_Model!$W$15*Example_Data!H14+Example_Data!J14*Bayesian_Model!$X$15*Example_Data!I14+Example_Data!J14*Bayesian_Model!$Y$15*Example_Data!J14+Example_Data!J14*Bayesian_Model!$Z$15*Example_Data!K14+Example_Data!K14*Bayesian_Model!$V$16*Example_Data!G14+Example_Data!K14*Bayesian_Model!$W$16*Example_Data!H14+Example_Data!K14*Bayesian_Model!$X$16*Example_Data!I14+Example_Data!K14*Bayesian_Model!$Y$16*Example_Data!J14+Example_Data!K14*Bayesian_Model!$Z$16*Example_Data!K14))</x:f>
        <x:v>7.879879774314876</x:v>
      </x:c>
      <x:c r="F14" s="53" t="n">
        <x:f>C14+Bayesian_Model!$B$28*SQRT((Bayesian_Model!$B$25/Bayesian_Model!$B$24)*(1+Example_Data!G14*Bayesian_Model!$V$12*Example_Data!G14+Example_Data!G14*Bayesian_Model!$W$12*Example_Data!H14+Example_Data!G14*Bayesian_Model!$X$12*Example_Data!I14+Example_Data!G14*Bayesian_Model!$Y$12*Example_Data!J14+Example_Data!G14*Bayesian_Model!$Z$12*Example_Data!K14+Example_Data!H14*Bayesian_Model!$V$13*Example_Data!G14+Example_Data!H14*Bayesian_Model!$W$13*Example_Data!H14+Example_Data!H14*Bayesian_Model!$X$13*Example_Data!I14+Example_Data!H14*Bayesian_Model!$Y$13*Example_Data!J14+Example_Data!H14*Bayesian_Model!$Z$13*Example_Data!K14+Example_Data!I14*Bayesian_Model!$V$14*Example_Data!G14+Example_Data!I14*Bayesian_Model!$W$14*Example_Data!H14+Example_Data!I14*Bayesian_Model!$X$14*Example_Data!I14+Example_Data!I14*Bayesian_Model!$Y$14*Example_Data!J14+Example_Data!I14*Bayesian_Model!$Z$14*Example_Data!K14+Example_Data!J14*Bayesian_Model!$V$15*Example_Data!G14+Example_Data!J14*Bayesian_Model!$W$15*Example_Data!H14+Example_Data!J14*Bayesian_Model!$X$15*Example_Data!I14+Example_Data!J14*Bayesian_Model!$Y$15*Example_Data!J14+Example_Data!J14*Bayesian_Model!$Z$15*Example_Data!K14+Example_Data!K14*Bayesian_Model!$V$16*Example_Data!G14+Example_Data!K14*Bayesian_Model!$W$16*Example_Data!H14+Example_Data!K14*Bayesian_Model!$X$16*Example_Data!I14+Example_Data!K14*Bayesian_Model!$Y$16*Example_Data!J14+Example_Data!K14*Bayesian_Model!$Z$16*Example_Data!K14))</x:f>
        <x:v>9.887039668968303</x:v>
      </x:c>
      <x:c r="G14" s="44"/>
      <x:c r="H14" s="44"/>
      <x:c r="I14" s="44"/>
      <x:c r="J14" s="44"/>
      <x:c r="K14" s="44"/>
      <x:c r="L14" s="44"/>
      <x:c r="M14" s="44"/>
      <x:c r="N14" s="44"/>
      <x:c r="O14" s="44"/>
      <x:c r="P14" s="44"/>
      <x:c r="Q14" s="44"/>
      <x:c r="R14" s="44"/>
      <x:c r="S14" s="44"/>
      <x:c r="T14" s="44"/>
      <x:c r="U14" s="44"/>
      <x:c r="V14" s="44"/>
      <x:c r="W14" s="44"/>
      <x:c r="X14" s="44"/>
      <x:c r="Y14" s="44"/>
      <x:c r="Z14" s="44"/>
      <x:c r="AA14" s="44"/>
      <x:c r="AB14" s="44"/>
      <x:c r="AC14" s="44"/>
      <x:c r="AD14" s="44"/>
      <x:c r="AE14" s="44"/>
      <x:c r="AF14" s="44"/>
    </x:row>
    <x:row r="15">
      <x:c r="A15" s="44" t="n">
        <x:f>Example_Data!A15</x:f>
        <x:v>14</x:v>
      </x:c>
      <x:c r="B15" s="53" t="n">
        <x:f>Example_Data!F15</x:f>
        <x:v>10</x:v>
      </x:c>
      <x:c r="C15" s="53" t="n">
        <x:f>Example_Data!G15*Bayesian_Model!$AB$12+Example_Data!H15*Bayesian_Model!$AB$13+Example_Data!I15*Bayesian_Model!$AB$14+Example_Data!J15*Bayesian_Model!$AB$15+Example_Data!K15*Bayesian_Model!$AB$16</x:f>
        <x:v>9.930981180672857</x:v>
      </x:c>
      <x:c r="D15" s="53" t="n">
        <x:f>B15-C15</x:f>
        <x:v>0.06901881932714282</x:v>
      </x:c>
      <x:c r="E15" s="53" t="n">
        <x:f>C15-Bayesian_Model!$B$28*SQRT((Bayesian_Model!$B$25/Bayesian_Model!$B$24)*(1+Example_Data!G15*Bayesian_Model!$V$12*Example_Data!G15+Example_Data!G15*Bayesian_Model!$W$12*Example_Data!H15+Example_Data!G15*Bayesian_Model!$X$12*Example_Data!I15+Example_Data!G15*Bayesian_Model!$Y$12*Example_Data!J15+Example_Data!G15*Bayesian_Model!$Z$12*Example_Data!K15+Example_Data!H15*Bayesian_Model!$V$13*Example_Data!G15+Example_Data!H15*Bayesian_Model!$W$13*Example_Data!H15+Example_Data!H15*Bayesian_Model!$X$13*Example_Data!I15+Example_Data!H15*Bayesian_Model!$Y$13*Example_Data!J15+Example_Data!H15*Bayesian_Model!$Z$13*Example_Data!K15+Example_Data!I15*Bayesian_Model!$V$14*Example_Data!G15+Example_Data!I15*Bayesian_Model!$W$14*Example_Data!H15+Example_Data!I15*Bayesian_Model!$X$14*Example_Data!I15+Example_Data!I15*Bayesian_Model!$Y$14*Example_Data!J15+Example_Data!I15*Bayesian_Model!$Z$14*Example_Data!K15+Example_Data!J15*Bayesian_Model!$V$15*Example_Data!G15+Example_Data!J15*Bayesian_Model!$W$15*Example_Data!H15+Example_Data!J15*Bayesian_Model!$X$15*Example_Data!I15+Example_Data!J15*Bayesian_Model!$Y$15*Example_Data!J15+Example_Data!J15*Bayesian_Model!$Z$15*Example_Data!K15+Example_Data!K15*Bayesian_Model!$V$16*Example_Data!G15+Example_Data!K15*Bayesian_Model!$W$16*Example_Data!H15+Example_Data!K15*Bayesian_Model!$X$16*Example_Data!I15+Example_Data!K15*Bayesian_Model!$Y$16*Example_Data!J15+Example_Data!K15*Bayesian_Model!$Z$16*Example_Data!K15))</x:f>
        <x:v>8.91413967022892</x:v>
      </x:c>
      <x:c r="F15" s="53" t="n">
        <x:f>C15+Bayesian_Model!$B$28*SQRT((Bayesian_Model!$B$25/Bayesian_Model!$B$24)*(1+Example_Data!G15*Bayesian_Model!$V$12*Example_Data!G15+Example_Data!G15*Bayesian_Model!$W$12*Example_Data!H15+Example_Data!G15*Bayesian_Model!$X$12*Example_Data!I15+Example_Data!G15*Bayesian_Model!$Y$12*Example_Data!J15+Example_Data!G15*Bayesian_Model!$Z$12*Example_Data!K15+Example_Data!H15*Bayesian_Model!$V$13*Example_Data!G15+Example_Data!H15*Bayesian_Model!$W$13*Example_Data!H15+Example_Data!H15*Bayesian_Model!$X$13*Example_Data!I15+Example_Data!H15*Bayesian_Model!$Y$13*Example_Data!J15+Example_Data!H15*Bayesian_Model!$Z$13*Example_Data!K15+Example_Data!I15*Bayesian_Model!$V$14*Example_Data!G15+Example_Data!I15*Bayesian_Model!$W$14*Example_Data!H15+Example_Data!I15*Bayesian_Model!$X$14*Example_Data!I15+Example_Data!I15*Bayesian_Model!$Y$14*Example_Data!J15+Example_Data!I15*Bayesian_Model!$Z$14*Example_Data!K15+Example_Data!J15*Bayesian_Model!$V$15*Example_Data!G15+Example_Data!J15*Bayesian_Model!$W$15*Example_Data!H15+Example_Data!J15*Bayesian_Model!$X$15*Example_Data!I15+Example_Data!J15*Bayesian_Model!$Y$15*Example_Data!J15+Example_Data!J15*Bayesian_Model!$Z$15*Example_Data!K15+Example_Data!K15*Bayesian_Model!$V$16*Example_Data!G15+Example_Data!K15*Bayesian_Model!$W$16*Example_Data!H15+Example_Data!K15*Bayesian_Model!$X$16*Example_Data!I15+Example_Data!K15*Bayesian_Model!$Y$16*Example_Data!J15+Example_Data!K15*Bayesian_Model!$Z$16*Example_Data!K15))</x:f>
        <x:v>10.947822691116794</x:v>
      </x:c>
      <x:c r="G15" s="44"/>
      <x:c r="H15" s="44"/>
      <x:c r="I15" s="44"/>
      <x:c r="J15" s="44"/>
      <x:c r="K15" s="44"/>
      <x:c r="L15" s="44"/>
      <x:c r="M15" s="44"/>
      <x:c r="N15" s="44"/>
      <x:c r="O15" s="44"/>
      <x:c r="P15" s="44"/>
      <x:c r="Q15" s="44"/>
      <x:c r="R15" s="44"/>
      <x:c r="S15" s="44"/>
      <x:c r="T15" s="44"/>
      <x:c r="U15" s="44"/>
      <x:c r="V15" s="44"/>
      <x:c r="W15" s="44"/>
      <x:c r="X15" s="44"/>
      <x:c r="Y15" s="44"/>
      <x:c r="Z15" s="44"/>
      <x:c r="AA15" s="44"/>
      <x:c r="AB15" s="44"/>
      <x:c r="AC15" s="44"/>
      <x:c r="AD15" s="44"/>
      <x:c r="AE15" s="44"/>
      <x:c r="AF15" s="44"/>
    </x:row>
    <x:row r="16">
      <x:c r="A16" s="44" t="n">
        <x:f>Example_Data!A16</x:f>
        <x:v>15</x:v>
      </x:c>
      <x:c r="B16" s="53" t="n">
        <x:f>Example_Data!F16</x:f>
        <x:v>10</x:v>
      </x:c>
      <x:c r="C16" s="53" t="n">
        <x:f>Example_Data!G16*Bayesian_Model!$AB$12+Example_Data!H16*Bayesian_Model!$AB$13+Example_Data!I16*Bayesian_Model!$AB$14+Example_Data!J16*Bayesian_Model!$AB$15+Example_Data!K16*Bayesian_Model!$AB$16</x:f>
        <x:v>10.285830741161638</x:v>
      </x:c>
      <x:c r="D16" s="53" t="n">
        <x:f>B16-C16</x:f>
        <x:v>-0.28583074116163765</x:v>
      </x:c>
      <x:c r="E16" s="53" t="n">
        <x:f>C16-Bayesian_Model!$B$28*SQRT((Bayesian_Model!$B$25/Bayesian_Model!$B$24)*(1+Example_Data!G16*Bayesian_Model!$V$12*Example_Data!G16+Example_Data!G16*Bayesian_Model!$W$12*Example_Data!H16+Example_Data!G16*Bayesian_Model!$X$12*Example_Data!I16+Example_Data!G16*Bayesian_Model!$Y$12*Example_Data!J16+Example_Data!G16*Bayesian_Model!$Z$12*Example_Data!K16+Example_Data!H16*Bayesian_Model!$V$13*Example_Data!G16+Example_Data!H16*Bayesian_Model!$W$13*Example_Data!H16+Example_Data!H16*Bayesian_Model!$X$13*Example_Data!I16+Example_Data!H16*Bayesian_Model!$Y$13*Example_Data!J16+Example_Data!H16*Bayesian_Model!$Z$13*Example_Data!K16+Example_Data!I16*Bayesian_Model!$V$14*Example_Data!G16+Example_Data!I16*Bayesian_Model!$W$14*Example_Data!H16+Example_Data!I16*Bayesian_Model!$X$14*Example_Data!I16+Example_Data!I16*Bayesian_Model!$Y$14*Example_Data!J16+Example_Data!I16*Bayesian_Model!$Z$14*Example_Data!K16+Example_Data!J16*Bayesian_Model!$V$15*Example_Data!G16+Example_Data!J16*Bayesian_Model!$W$15*Example_Data!H16+Example_Data!J16*Bayesian_Model!$X$15*Example_Data!I16+Example_Data!J16*Bayesian_Model!$Y$15*Example_Data!J16+Example_Data!J16*Bayesian_Model!$Z$15*Example_Data!K16+Example_Data!K16*Bayesian_Model!$V$16*Example_Data!G16+Example_Data!K16*Bayesian_Model!$W$16*Example_Data!H16+Example_Data!K16*Bayesian_Model!$X$16*Example_Data!I16+Example_Data!K16*Bayesian_Model!$Y$16*Example_Data!J16+Example_Data!K16*Bayesian_Model!$Z$16*Example_Data!K16))</x:f>
        <x:v>9.152539667858287</x:v>
      </x:c>
      <x:c r="F16" s="53" t="n">
        <x:f>C16+Bayesian_Model!$B$28*SQRT((Bayesian_Model!$B$25/Bayesian_Model!$B$24)*(1+Example_Data!G16*Bayesian_Model!$V$12*Example_Data!G16+Example_Data!G16*Bayesian_Model!$W$12*Example_Data!H16+Example_Data!G16*Bayesian_Model!$X$12*Example_Data!I16+Example_Data!G16*Bayesian_Model!$Y$12*Example_Data!J16+Example_Data!G16*Bayesian_Model!$Z$12*Example_Data!K16+Example_Data!H16*Bayesian_Model!$V$13*Example_Data!G16+Example_Data!H16*Bayesian_Model!$W$13*Example_Data!H16+Example_Data!H16*Bayesian_Model!$X$13*Example_Data!I16+Example_Data!H16*Bayesian_Model!$Y$13*Example_Data!J16+Example_Data!H16*Bayesian_Model!$Z$13*Example_Data!K16+Example_Data!I16*Bayesian_Model!$V$14*Example_Data!G16+Example_Data!I16*Bayesian_Model!$W$14*Example_Data!H16+Example_Data!I16*Bayesian_Model!$X$14*Example_Data!I16+Example_Data!I16*Bayesian_Model!$Y$14*Example_Data!J16+Example_Data!I16*Bayesian_Model!$Z$14*Example_Data!K16+Example_Data!J16*Bayesian_Model!$V$15*Example_Data!G16+Example_Data!J16*Bayesian_Model!$W$15*Example_Data!H16+Example_Data!J16*Bayesian_Model!$X$15*Example_Data!I16+Example_Data!J16*Bayesian_Model!$Y$15*Example_Data!J16+Example_Data!J16*Bayesian_Model!$Z$15*Example_Data!K16+Example_Data!K16*Bayesian_Model!$V$16*Example_Data!G16+Example_Data!K16*Bayesian_Model!$W$16*Example_Data!H16+Example_Data!K16*Bayesian_Model!$X$16*Example_Data!I16+Example_Data!K16*Bayesian_Model!$Y$16*Example_Data!J16+Example_Data!K16*Bayesian_Model!$Z$16*Example_Data!K16))</x:f>
        <x:v>11.419121814464988</x:v>
      </x:c>
      <x:c r="G16" s="44"/>
      <x:c r="H16" s="44"/>
      <x:c r="I16" s="44"/>
      <x:c r="J16" s="44"/>
      <x:c r="K16" s="44"/>
      <x:c r="L16" s="44"/>
      <x:c r="M16" s="44"/>
      <x:c r="N16" s="44"/>
      <x:c r="O16" s="44"/>
      <x:c r="P16" s="44"/>
      <x:c r="Q16" s="44"/>
      <x:c r="R16" s="44"/>
      <x:c r="S16" s="44"/>
      <x:c r="T16" s="44"/>
      <x:c r="U16" s="44"/>
      <x:c r="V16" s="44"/>
      <x:c r="W16" s="44"/>
      <x:c r="X16" s="44"/>
      <x:c r="Y16" s="44"/>
      <x:c r="Z16" s="44"/>
      <x:c r="AA16" s="44"/>
      <x:c r="AB16" s="44"/>
      <x:c r="AC16" s="44"/>
      <x:c r="AD16" s="44"/>
      <x:c r="AE16" s="44"/>
      <x:c r="AF16" s="44"/>
    </x:row>
    <x:row r="17">
      <x:c r="A17" s="44" t="n">
        <x:f>Example_Data!A17</x:f>
        <x:v>16</x:v>
      </x:c>
      <x:c r="B17" s="53" t="n">
        <x:f>Example_Data!F17</x:f>
        <x:v>12</x:v>
      </x:c>
      <x:c r="C17" s="53" t="n">
        <x:f>Example_Data!G17*Bayesian_Model!$AB$12+Example_Data!H17*Bayesian_Model!$AB$13+Example_Data!I17*Bayesian_Model!$AB$14+Example_Data!J17*Bayesian_Model!$AB$15+Example_Data!K17*Bayesian_Model!$AB$16</x:f>
        <x:v>11.839940917103146</x:v>
      </x:c>
      <x:c r="D17" s="53" t="n">
        <x:f>B17-C17</x:f>
        <x:v>0.16005908289685422</x:v>
      </x:c>
      <x:c r="E17" s="53" t="n">
        <x:f>C17-Bayesian_Model!$B$28*SQRT((Bayesian_Model!$B$25/Bayesian_Model!$B$24)*(1+Example_Data!G17*Bayesian_Model!$V$12*Example_Data!G17+Example_Data!G17*Bayesian_Model!$W$12*Example_Data!H17+Example_Data!G17*Bayesian_Model!$X$12*Example_Data!I17+Example_Data!G17*Bayesian_Model!$Y$12*Example_Data!J17+Example_Data!G17*Bayesian_Model!$Z$12*Example_Data!K17+Example_Data!H17*Bayesian_Model!$V$13*Example_Data!G17+Example_Data!H17*Bayesian_Model!$W$13*Example_Data!H17+Example_Data!H17*Bayesian_Model!$X$13*Example_Data!I17+Example_Data!H17*Bayesian_Model!$Y$13*Example_Data!J17+Example_Data!H17*Bayesian_Model!$Z$13*Example_Data!K17+Example_Data!I17*Bayesian_Model!$V$14*Example_Data!G17+Example_Data!I17*Bayesian_Model!$W$14*Example_Data!H17+Example_Data!I17*Bayesian_Model!$X$14*Example_Data!I17+Example_Data!I17*Bayesian_Model!$Y$14*Example_Data!J17+Example_Data!I17*Bayesian_Model!$Z$14*Example_Data!K17+Example_Data!J17*Bayesian_Model!$V$15*Example_Data!G17+Example_Data!J17*Bayesian_Model!$W$15*Example_Data!H17+Example_Data!J17*Bayesian_Model!$X$15*Example_Data!I17+Example_Data!J17*Bayesian_Model!$Y$15*Example_Data!J17+Example_Data!J17*Bayesian_Model!$Z$15*Example_Data!K17+Example_Data!K17*Bayesian_Model!$V$16*Example_Data!G17+Example_Data!K17*Bayesian_Model!$W$16*Example_Data!H17+Example_Data!K17*Bayesian_Model!$X$16*Example_Data!I17+Example_Data!K17*Bayesian_Model!$Y$16*Example_Data!J17+Example_Data!K17*Bayesian_Model!$Z$16*Example_Data!K17))</x:f>
        <x:v>10.810811447092288</x:v>
      </x:c>
      <x:c r="F17" s="53" t="n">
        <x:f>C17+Bayesian_Model!$B$28*SQRT((Bayesian_Model!$B$25/Bayesian_Model!$B$24)*(1+Example_Data!G17*Bayesian_Model!$V$12*Example_Data!G17+Example_Data!G17*Bayesian_Model!$W$12*Example_Data!H17+Example_Data!G17*Bayesian_Model!$X$12*Example_Data!I17+Example_Data!G17*Bayesian_Model!$Y$12*Example_Data!J17+Example_Data!G17*Bayesian_Model!$Z$12*Example_Data!K17+Example_Data!H17*Bayesian_Model!$V$13*Example_Data!G17+Example_Data!H17*Bayesian_Model!$W$13*Example_Data!H17+Example_Data!H17*Bayesian_Model!$X$13*Example_Data!I17+Example_Data!H17*Bayesian_Model!$Y$13*Example_Data!J17+Example_Data!H17*Bayesian_Model!$Z$13*Example_Data!K17+Example_Data!I17*Bayesian_Model!$V$14*Example_Data!G17+Example_Data!I17*Bayesian_Model!$W$14*Example_Data!H17+Example_Data!I17*Bayesian_Model!$X$14*Example_Data!I17+Example_Data!I17*Bayesian_Model!$Y$14*Example_Data!J17+Example_Data!I17*Bayesian_Model!$Z$14*Example_Data!K17+Example_Data!J17*Bayesian_Model!$V$15*Example_Data!G17+Example_Data!J17*Bayesian_Model!$W$15*Example_Data!H17+Example_Data!J17*Bayesian_Model!$X$15*Example_Data!I17+Example_Data!J17*Bayesian_Model!$Y$15*Example_Data!J17+Example_Data!J17*Bayesian_Model!$Z$15*Example_Data!K17+Example_Data!K17*Bayesian_Model!$V$16*Example_Data!G17+Example_Data!K17*Bayesian_Model!$W$16*Example_Data!H17+Example_Data!K17*Bayesian_Model!$X$16*Example_Data!I17+Example_Data!K17*Bayesian_Model!$Y$16*Example_Data!J17+Example_Data!K17*Bayesian_Model!$Z$16*Example_Data!K17))</x:f>
        <x:v>12.869070387114004</x:v>
      </x:c>
      <x:c r="G17" s="44"/>
      <x:c r="H17" s="44"/>
      <x:c r="I17" s="44"/>
      <x:c r="J17" s="44"/>
      <x:c r="K17" s="44"/>
      <x:c r="L17" s="44"/>
      <x:c r="M17" s="44"/>
      <x:c r="N17" s="44"/>
      <x:c r="O17" s="44"/>
      <x:c r="P17" s="44"/>
      <x:c r="Q17" s="44"/>
      <x:c r="R17" s="44"/>
      <x:c r="S17" s="44"/>
      <x:c r="T17" s="44"/>
      <x:c r="U17" s="44"/>
      <x:c r="V17" s="44"/>
      <x:c r="W17" s="44"/>
      <x:c r="X17" s="44"/>
      <x:c r="Y17" s="44"/>
      <x:c r="Z17" s="44"/>
      <x:c r="AA17" s="44"/>
      <x:c r="AB17" s="44"/>
      <x:c r="AC17" s="44"/>
      <x:c r="AD17" s="44"/>
      <x:c r="AE17" s="44"/>
      <x:c r="AF17" s="44"/>
    </x:row>
    <x:row r="18">
      <x:c r="A18" s="44" t="n">
        <x:f>Example_Data!A18</x:f>
        <x:v>17</x:v>
      </x:c>
      <x:c r="B18" s="53" t="n">
        <x:f>Example_Data!F18</x:f>
        <x:v>12</x:v>
      </x:c>
      <x:c r="C18" s="53" t="n">
        <x:f>Example_Data!G18*Bayesian_Model!$AB$12+Example_Data!H18*Bayesian_Model!$AB$13+Example_Data!I18*Bayesian_Model!$AB$14+Example_Data!J18*Bayesian_Model!$AB$15+Example_Data!K18*Bayesian_Model!$AB$16</x:f>
        <x:v>12.194790477591926</x:v>
      </x:c>
      <x:c r="D18" s="53" t="n">
        <x:f>B18-C18</x:f>
        <x:v>-0.19479047759192625</x:v>
      </x:c>
      <x:c r="E18" s="53" t="n">
        <x:f>C18-Bayesian_Model!$B$28*SQRT((Bayesian_Model!$B$25/Bayesian_Model!$B$24)*(1+Example_Data!G18*Bayesian_Model!$V$12*Example_Data!G18+Example_Data!G18*Bayesian_Model!$W$12*Example_Data!H18+Example_Data!G18*Bayesian_Model!$X$12*Example_Data!I18+Example_Data!G18*Bayesian_Model!$Y$12*Example_Data!J18+Example_Data!G18*Bayesian_Model!$Z$12*Example_Data!K18+Example_Data!H18*Bayesian_Model!$V$13*Example_Data!G18+Example_Data!H18*Bayesian_Model!$W$13*Example_Data!H18+Example_Data!H18*Bayesian_Model!$X$13*Example_Data!I18+Example_Data!H18*Bayesian_Model!$Y$13*Example_Data!J18+Example_Data!H18*Bayesian_Model!$Z$13*Example_Data!K18+Example_Data!I18*Bayesian_Model!$V$14*Example_Data!G18+Example_Data!I18*Bayesian_Model!$W$14*Example_Data!H18+Example_Data!I18*Bayesian_Model!$X$14*Example_Data!I18+Example_Data!I18*Bayesian_Model!$Y$14*Example_Data!J18+Example_Data!I18*Bayesian_Model!$Z$14*Example_Data!K18+Example_Data!J18*Bayesian_Model!$V$15*Example_Data!G18+Example_Data!J18*Bayesian_Model!$W$15*Example_Data!H18+Example_Data!J18*Bayesian_Model!$X$15*Example_Data!I18+Example_Data!J18*Bayesian_Model!$Y$15*Example_Data!J18+Example_Data!J18*Bayesian_Model!$Z$15*Example_Data!K18+Example_Data!K18*Bayesian_Model!$V$16*Example_Data!G18+Example_Data!K18*Bayesian_Model!$W$16*Example_Data!H18+Example_Data!K18*Bayesian_Model!$X$16*Example_Data!I18+Example_Data!K18*Bayesian_Model!$Y$16*Example_Data!J18+Example_Data!K18*Bayesian_Model!$Z$16*Example_Data!K18))</x:f>
        <x:v>11.156663914026623</x:v>
      </x:c>
      <x:c r="F18" s="53" t="n">
        <x:f>C18+Bayesian_Model!$B$28*SQRT((Bayesian_Model!$B$25/Bayesian_Model!$B$24)*(1+Example_Data!G18*Bayesian_Model!$V$12*Example_Data!G18+Example_Data!G18*Bayesian_Model!$W$12*Example_Data!H18+Example_Data!G18*Bayesian_Model!$X$12*Example_Data!I18+Example_Data!G18*Bayesian_Model!$Y$12*Example_Data!J18+Example_Data!G18*Bayesian_Model!$Z$12*Example_Data!K18+Example_Data!H18*Bayesian_Model!$V$13*Example_Data!G18+Example_Data!H18*Bayesian_Model!$W$13*Example_Data!H18+Example_Data!H18*Bayesian_Model!$X$13*Example_Data!I18+Example_Data!H18*Bayesian_Model!$Y$13*Example_Data!J18+Example_Data!H18*Bayesian_Model!$Z$13*Example_Data!K18+Example_Data!I18*Bayesian_Model!$V$14*Example_Data!G18+Example_Data!I18*Bayesian_Model!$W$14*Example_Data!H18+Example_Data!I18*Bayesian_Model!$X$14*Example_Data!I18+Example_Data!I18*Bayesian_Model!$Y$14*Example_Data!J18+Example_Data!I18*Bayesian_Model!$Z$14*Example_Data!K18+Example_Data!J18*Bayesian_Model!$V$15*Example_Data!G18+Example_Data!J18*Bayesian_Model!$W$15*Example_Data!H18+Example_Data!J18*Bayesian_Model!$X$15*Example_Data!I18+Example_Data!J18*Bayesian_Model!$Y$15*Example_Data!J18+Example_Data!J18*Bayesian_Model!$Z$15*Example_Data!K18+Example_Data!K18*Bayesian_Model!$V$16*Example_Data!G18+Example_Data!K18*Bayesian_Model!$W$16*Example_Data!H18+Example_Data!K18*Bayesian_Model!$X$16*Example_Data!I18+Example_Data!K18*Bayesian_Model!$Y$16*Example_Data!J18+Example_Data!K18*Bayesian_Model!$Z$16*Example_Data!K18))</x:f>
        <x:v>13.23291704115723</x:v>
      </x:c>
      <x:c r="G18" s="44"/>
      <x:c r="H18" s="44"/>
      <x:c r="I18" s="44"/>
      <x:c r="J18" s="44"/>
      <x:c r="K18" s="44"/>
      <x:c r="L18" s="44"/>
      <x:c r="M18" s="44"/>
      <x:c r="N18" s="44"/>
      <x:c r="O18" s="44"/>
      <x:c r="P18" s="44"/>
      <x:c r="Q18" s="44"/>
      <x:c r="R18" s="44"/>
      <x:c r="S18" s="44"/>
      <x:c r="T18" s="44"/>
      <x:c r="U18" s="44"/>
      <x:c r="V18" s="44"/>
      <x:c r="W18" s="44"/>
      <x:c r="X18" s="44"/>
      <x:c r="Y18" s="44"/>
      <x:c r="Z18" s="44"/>
      <x:c r="AA18" s="44"/>
      <x:c r="AB18" s="44"/>
      <x:c r="AC18" s="44"/>
      <x:c r="AD18" s="44"/>
      <x:c r="AE18" s="44"/>
      <x:c r="AF18" s="44"/>
    </x:row>
    <x:row r="19">
      <x:c r="A19" s="44" t="n">
        <x:f>Example_Data!A19</x:f>
        <x:v>18</x:v>
      </x:c>
      <x:c r="B19" s="53" t="n">
        <x:f>Example_Data!F19</x:f>
        <x:v>13</x:v>
      </x:c>
      <x:c r="C19" s="53" t="n">
        <x:f>Example_Data!G19*Bayesian_Model!$AB$12+Example_Data!H19*Bayesian_Model!$AB$13+Example_Data!I19*Bayesian_Model!$AB$14+Example_Data!J19*Bayesian_Model!$AB$15+Example_Data!K19*Bayesian_Model!$AB$16</x:f>
        <x:v>13.242311936623192</x:v>
      </x:c>
      <x:c r="D19" s="53" t="n">
        <x:f>B19-C19</x:f>
        <x:v>-0.24231193662319228</x:v>
      </x:c>
      <x:c r="E19" s="53" t="n">
        <x:f>C19-Bayesian_Model!$B$28*SQRT((Bayesian_Model!$B$25/Bayesian_Model!$B$24)*(1+Example_Data!G19*Bayesian_Model!$V$12*Example_Data!G19+Example_Data!G19*Bayesian_Model!$W$12*Example_Data!H19+Example_Data!G19*Bayesian_Model!$X$12*Example_Data!I19+Example_Data!G19*Bayesian_Model!$Y$12*Example_Data!J19+Example_Data!G19*Bayesian_Model!$Z$12*Example_Data!K19+Example_Data!H19*Bayesian_Model!$V$13*Example_Data!G19+Example_Data!H19*Bayesian_Model!$W$13*Example_Data!H19+Example_Data!H19*Bayesian_Model!$X$13*Example_Data!I19+Example_Data!H19*Bayesian_Model!$Y$13*Example_Data!J19+Example_Data!H19*Bayesian_Model!$Z$13*Example_Data!K19+Example_Data!I19*Bayesian_Model!$V$14*Example_Data!G19+Example_Data!I19*Bayesian_Model!$W$14*Example_Data!H19+Example_Data!I19*Bayesian_Model!$X$14*Example_Data!I19+Example_Data!I19*Bayesian_Model!$Y$14*Example_Data!J19+Example_Data!I19*Bayesian_Model!$Z$14*Example_Data!K19+Example_Data!J19*Bayesian_Model!$V$15*Example_Data!G19+Example_Data!J19*Bayesian_Model!$W$15*Example_Data!H19+Example_Data!J19*Bayesian_Model!$X$15*Example_Data!I19+Example_Data!J19*Bayesian_Model!$Y$15*Example_Data!J19+Example_Data!J19*Bayesian_Model!$Z$15*Example_Data!K19+Example_Data!K19*Bayesian_Model!$V$16*Example_Data!G19+Example_Data!K19*Bayesian_Model!$W$16*Example_Data!H19+Example_Data!K19*Bayesian_Model!$X$16*Example_Data!I19+Example_Data!K19*Bayesian_Model!$Y$16*Example_Data!J19+Example_Data!K19*Bayesian_Model!$Z$16*Example_Data!K19))</x:f>
        <x:v>12.186212327081329</x:v>
      </x:c>
      <x:c r="F19" s="53" t="n">
        <x:f>C19+Bayesian_Model!$B$28*SQRT((Bayesian_Model!$B$25/Bayesian_Model!$B$24)*(1+Example_Data!G19*Bayesian_Model!$V$12*Example_Data!G19+Example_Data!G19*Bayesian_Model!$W$12*Example_Data!H19+Example_Data!G19*Bayesian_Model!$X$12*Example_Data!I19+Example_Data!G19*Bayesian_Model!$Y$12*Example_Data!J19+Example_Data!G19*Bayesian_Model!$Z$12*Example_Data!K19+Example_Data!H19*Bayesian_Model!$V$13*Example_Data!G19+Example_Data!H19*Bayesian_Model!$W$13*Example_Data!H19+Example_Data!H19*Bayesian_Model!$X$13*Example_Data!I19+Example_Data!H19*Bayesian_Model!$Y$13*Example_Data!J19+Example_Data!H19*Bayesian_Model!$Z$13*Example_Data!K19+Example_Data!I19*Bayesian_Model!$V$14*Example_Data!G19+Example_Data!I19*Bayesian_Model!$W$14*Example_Data!H19+Example_Data!I19*Bayesian_Model!$X$14*Example_Data!I19+Example_Data!I19*Bayesian_Model!$Y$14*Example_Data!J19+Example_Data!I19*Bayesian_Model!$Z$14*Example_Data!K19+Example_Data!J19*Bayesian_Model!$V$15*Example_Data!G19+Example_Data!J19*Bayesian_Model!$W$15*Example_Data!H19+Example_Data!J19*Bayesian_Model!$X$15*Example_Data!I19+Example_Data!J19*Bayesian_Model!$Y$15*Example_Data!J19+Example_Data!J19*Bayesian_Model!$Z$15*Example_Data!K19+Example_Data!K19*Bayesian_Model!$V$16*Example_Data!G19+Example_Data!K19*Bayesian_Model!$W$16*Example_Data!H19+Example_Data!K19*Bayesian_Model!$X$16*Example_Data!I19+Example_Data!K19*Bayesian_Model!$Y$16*Example_Data!J19+Example_Data!K19*Bayesian_Model!$Z$16*Example_Data!K19))</x:f>
        <x:v>14.298411546165056</x:v>
      </x:c>
      <x:c r="G19" s="44"/>
      <x:c r="H19" s="44"/>
      <x:c r="I19" s="44"/>
      <x:c r="J19" s="44"/>
      <x:c r="K19" s="44"/>
      <x:c r="L19" s="44"/>
      <x:c r="M19" s="44"/>
      <x:c r="N19" s="44"/>
      <x:c r="O19" s="44"/>
      <x:c r="P19" s="44"/>
      <x:c r="Q19" s="44"/>
      <x:c r="R19" s="44"/>
      <x:c r="S19" s="44"/>
      <x:c r="T19" s="44"/>
      <x:c r="U19" s="44"/>
      <x:c r="V19" s="44"/>
      <x:c r="W19" s="44"/>
      <x:c r="X19" s="44"/>
      <x:c r="Y19" s="44"/>
      <x:c r="Z19" s="44"/>
      <x:c r="AA19" s="44"/>
      <x:c r="AB19" s="44"/>
      <x:c r="AC19" s="44"/>
      <x:c r="AD19" s="44"/>
      <x:c r="AE19" s="44"/>
      <x:c r="AF19" s="44"/>
    </x:row>
    <x:row r="20">
      <x:c r="A20" s="44" t="n">
        <x:f>Example_Data!A20</x:f>
        <x:v>19</x:v>
      </x:c>
      <x:c r="B20" s="53" t="n">
        <x:f>Example_Data!F20</x:f>
        <x:v>14</x:v>
      </x:c>
      <x:c r="C20" s="53" t="n">
        <x:f>Example_Data!G20*Bayesian_Model!$AB$12+Example_Data!H20*Bayesian_Model!$AB$13+Example_Data!I20*Bayesian_Model!$AB$14+Example_Data!J20*Bayesian_Model!$AB$15+Example_Data!K20*Bayesian_Model!$AB$16</x:f>
        <x:v>14.103750214022215</x:v>
      </x:c>
      <x:c r="D20" s="53" t="n">
        <x:f>B20-C20</x:f>
        <x:v>-0.10375021402221485</x:v>
      </x:c>
      <x:c r="E20" s="53" t="n">
        <x:f>C20-Bayesian_Model!$B$28*SQRT((Bayesian_Model!$B$25/Bayesian_Model!$B$24)*(1+Example_Data!G20*Bayesian_Model!$V$12*Example_Data!G20+Example_Data!G20*Bayesian_Model!$W$12*Example_Data!H20+Example_Data!G20*Bayesian_Model!$X$12*Example_Data!I20+Example_Data!G20*Bayesian_Model!$Y$12*Example_Data!J20+Example_Data!G20*Bayesian_Model!$Z$12*Example_Data!K20+Example_Data!H20*Bayesian_Model!$V$13*Example_Data!G20+Example_Data!H20*Bayesian_Model!$W$13*Example_Data!H20+Example_Data!H20*Bayesian_Model!$X$13*Example_Data!I20+Example_Data!H20*Bayesian_Model!$Y$13*Example_Data!J20+Example_Data!H20*Bayesian_Model!$Z$13*Example_Data!K20+Example_Data!I20*Bayesian_Model!$V$14*Example_Data!G20+Example_Data!I20*Bayesian_Model!$W$14*Example_Data!H20+Example_Data!I20*Bayesian_Model!$X$14*Example_Data!I20+Example_Data!I20*Bayesian_Model!$Y$14*Example_Data!J20+Example_Data!I20*Bayesian_Model!$Z$14*Example_Data!K20+Example_Data!J20*Bayesian_Model!$V$15*Example_Data!G20+Example_Data!J20*Bayesian_Model!$W$15*Example_Data!H20+Example_Data!J20*Bayesian_Model!$X$15*Example_Data!I20+Example_Data!J20*Bayesian_Model!$Y$15*Example_Data!J20+Example_Data!J20*Bayesian_Model!$Z$15*Example_Data!K20+Example_Data!K20*Bayesian_Model!$V$16*Example_Data!G20+Example_Data!K20*Bayesian_Model!$W$16*Example_Data!H20+Example_Data!K20*Bayesian_Model!$X$16*Example_Data!I20+Example_Data!K20*Bayesian_Model!$Y$16*Example_Data!J20+Example_Data!K20*Bayesian_Model!$Z$16*Example_Data!K20))</x:f>
        <x:v>13.059651395636926</x:v>
      </x:c>
      <x:c r="F20" s="53" t="n">
        <x:f>C20+Bayesian_Model!$B$28*SQRT((Bayesian_Model!$B$25/Bayesian_Model!$B$24)*(1+Example_Data!G20*Bayesian_Model!$V$12*Example_Data!G20+Example_Data!G20*Bayesian_Model!$W$12*Example_Data!H20+Example_Data!G20*Bayesian_Model!$X$12*Example_Data!I20+Example_Data!G20*Bayesian_Model!$Y$12*Example_Data!J20+Example_Data!G20*Bayesian_Model!$Z$12*Example_Data!K20+Example_Data!H20*Bayesian_Model!$V$13*Example_Data!G20+Example_Data!H20*Bayesian_Model!$W$13*Example_Data!H20+Example_Data!H20*Bayesian_Model!$X$13*Example_Data!I20+Example_Data!H20*Bayesian_Model!$Y$13*Example_Data!J20+Example_Data!H20*Bayesian_Model!$Z$13*Example_Data!K20+Example_Data!I20*Bayesian_Model!$V$14*Example_Data!G20+Example_Data!I20*Bayesian_Model!$W$14*Example_Data!H20+Example_Data!I20*Bayesian_Model!$X$14*Example_Data!I20+Example_Data!I20*Bayesian_Model!$Y$14*Example_Data!J20+Example_Data!I20*Bayesian_Model!$Z$14*Example_Data!K20+Example_Data!J20*Bayesian_Model!$V$15*Example_Data!G20+Example_Data!J20*Bayesian_Model!$W$15*Example_Data!H20+Example_Data!J20*Bayesian_Model!$X$15*Example_Data!I20+Example_Data!J20*Bayesian_Model!$Y$15*Example_Data!J20+Example_Data!J20*Bayesian_Model!$Z$15*Example_Data!K20+Example_Data!K20*Bayesian_Model!$V$16*Example_Data!G20+Example_Data!K20*Bayesian_Model!$W$16*Example_Data!H20+Example_Data!K20*Bayesian_Model!$X$16*Example_Data!I20+Example_Data!K20*Bayesian_Model!$Y$16*Example_Data!J20+Example_Data!K20*Bayesian_Model!$Z$16*Example_Data!K20))</x:f>
        <x:v>15.147849032407503</x:v>
      </x:c>
      <x:c r="G20" s="44"/>
      <x:c r="H20" s="44"/>
      <x:c r="I20" s="44"/>
      <x:c r="J20" s="44"/>
      <x:c r="K20" s="44"/>
      <x:c r="L20" s="44"/>
      <x:c r="M20" s="44"/>
      <x:c r="N20" s="44"/>
      <x:c r="O20" s="44"/>
      <x:c r="P20" s="44"/>
      <x:c r="Q20" s="44"/>
      <x:c r="R20" s="44"/>
      <x:c r="S20" s="44"/>
      <x:c r="T20" s="44"/>
      <x:c r="U20" s="44"/>
      <x:c r="V20" s="44"/>
      <x:c r="W20" s="44"/>
      <x:c r="X20" s="44"/>
      <x:c r="Y20" s="44"/>
      <x:c r="Z20" s="44"/>
      <x:c r="AA20" s="44"/>
      <x:c r="AB20" s="44"/>
      <x:c r="AC20" s="44"/>
      <x:c r="AD20" s="44"/>
      <x:c r="AE20" s="44"/>
      <x:c r="AF20" s="44"/>
    </x:row>
    <x:row r="21">
      <x:c r="A21" s="44" t="n">
        <x:f>Example_Data!A21</x:f>
        <x:v>20</x:v>
      </x:c>
      <x:c r="B21" s="53" t="n">
        <x:f>Example_Data!F21</x:f>
        <x:v>15</x:v>
      </x:c>
      <x:c r="C21" s="53" t="n">
        <x:f>Example_Data!G21*Bayesian_Model!$AB$12+Example_Data!H21*Bayesian_Model!$AB$13+Example_Data!I21*Bayesian_Model!$AB$14+Example_Data!J21*Bayesian_Model!$AB$15+Example_Data!K21*Bayesian_Model!$AB$16</x:f>
        <x:v>15.151271673053483</x:v>
      </x:c>
      <x:c r="D21" s="53" t="n">
        <x:f>B21-C21</x:f>
        <x:v>-0.15127167305348266</x:v>
      </x:c>
      <x:c r="E21" s="53" t="n">
        <x:f>C21-Bayesian_Model!$B$28*SQRT((Bayesian_Model!$B$25/Bayesian_Model!$B$24)*(1+Example_Data!G21*Bayesian_Model!$V$12*Example_Data!G21+Example_Data!G21*Bayesian_Model!$W$12*Example_Data!H21+Example_Data!G21*Bayesian_Model!$X$12*Example_Data!I21+Example_Data!G21*Bayesian_Model!$Y$12*Example_Data!J21+Example_Data!G21*Bayesian_Model!$Z$12*Example_Data!K21+Example_Data!H21*Bayesian_Model!$V$13*Example_Data!G21+Example_Data!H21*Bayesian_Model!$W$13*Example_Data!H21+Example_Data!H21*Bayesian_Model!$X$13*Example_Data!I21+Example_Data!H21*Bayesian_Model!$Y$13*Example_Data!J21+Example_Data!H21*Bayesian_Model!$Z$13*Example_Data!K21+Example_Data!I21*Bayesian_Model!$V$14*Example_Data!G21+Example_Data!I21*Bayesian_Model!$W$14*Example_Data!H21+Example_Data!I21*Bayesian_Model!$X$14*Example_Data!I21+Example_Data!I21*Bayesian_Model!$Y$14*Example_Data!J21+Example_Data!I21*Bayesian_Model!$Z$14*Example_Data!K21+Example_Data!J21*Bayesian_Model!$V$15*Example_Data!G21+Example_Data!J21*Bayesian_Model!$W$15*Example_Data!H21+Example_Data!J21*Bayesian_Model!$X$15*Example_Data!I21+Example_Data!J21*Bayesian_Model!$Y$15*Example_Data!J21+Example_Data!J21*Bayesian_Model!$Z$15*Example_Data!K21+Example_Data!K21*Bayesian_Model!$V$16*Example_Data!G21+Example_Data!K21*Bayesian_Model!$W$16*Example_Data!H21+Example_Data!K21*Bayesian_Model!$X$16*Example_Data!I21+Example_Data!K21*Bayesian_Model!$Y$16*Example_Data!J21+Example_Data!K21*Bayesian_Model!$Z$16*Example_Data!K21))</x:f>
        <x:v>14.102635447978447</x:v>
      </x:c>
      <x:c r="F21" s="53" t="n">
        <x:f>C21+Bayesian_Model!$B$28*SQRT((Bayesian_Model!$B$25/Bayesian_Model!$B$24)*(1+Example_Data!G21*Bayesian_Model!$V$12*Example_Data!G21+Example_Data!G21*Bayesian_Model!$W$12*Example_Data!H21+Example_Data!G21*Bayesian_Model!$X$12*Example_Data!I21+Example_Data!G21*Bayesian_Model!$Y$12*Example_Data!J21+Example_Data!G21*Bayesian_Model!$Z$12*Example_Data!K21+Example_Data!H21*Bayesian_Model!$V$13*Example_Data!G21+Example_Data!H21*Bayesian_Model!$W$13*Example_Data!H21+Example_Data!H21*Bayesian_Model!$X$13*Example_Data!I21+Example_Data!H21*Bayesian_Model!$Y$13*Example_Data!J21+Example_Data!H21*Bayesian_Model!$Z$13*Example_Data!K21+Example_Data!I21*Bayesian_Model!$V$14*Example_Data!G21+Example_Data!I21*Bayesian_Model!$W$14*Example_Data!H21+Example_Data!I21*Bayesian_Model!$X$14*Example_Data!I21+Example_Data!I21*Bayesian_Model!$Y$14*Example_Data!J21+Example_Data!I21*Bayesian_Model!$Z$14*Example_Data!K21+Example_Data!J21*Bayesian_Model!$V$15*Example_Data!G21+Example_Data!J21*Bayesian_Model!$W$15*Example_Data!H21+Example_Data!J21*Bayesian_Model!$X$15*Example_Data!I21+Example_Data!J21*Bayesian_Model!$Y$15*Example_Data!J21+Example_Data!J21*Bayesian_Model!$Z$15*Example_Data!K21+Example_Data!K21*Bayesian_Model!$V$16*Example_Data!G21+Example_Data!K21*Bayesian_Model!$W$16*Example_Data!H21+Example_Data!K21*Bayesian_Model!$X$16*Example_Data!I21+Example_Data!K21*Bayesian_Model!$Y$16*Example_Data!J21+Example_Data!K21*Bayesian_Model!$Z$16*Example_Data!K21))</x:f>
        <x:v>16.19990789812852</x:v>
      </x:c>
      <x:c r="G21" s="44"/>
      <x:c r="H21" s="44"/>
      <x:c r="I21" s="44"/>
      <x:c r="J21" s="44"/>
      <x:c r="K21" s="44"/>
      <x:c r="L21" s="44"/>
      <x:c r="M21" s="44"/>
      <x:c r="N21" s="44"/>
      <x:c r="O21" s="44"/>
      <x:c r="P21" s="44"/>
      <x:c r="Q21" s="44"/>
      <x:c r="R21" s="44"/>
      <x:c r="S21" s="44"/>
      <x:c r="T21" s="44"/>
      <x:c r="U21" s="44"/>
      <x:c r="V21" s="44"/>
      <x:c r="W21" s="44"/>
      <x:c r="X21" s="44"/>
      <x:c r="Y21" s="44"/>
      <x:c r="Z21" s="44"/>
      <x:c r="AA21" s="44"/>
      <x:c r="AB21" s="44"/>
      <x:c r="AC21" s="44"/>
      <x:c r="AD21" s="44"/>
      <x:c r="AE21" s="44"/>
      <x:c r="AF21" s="44"/>
    </x:row>
    <x:row r="22">
      <x:c r="A22" s="44" t="n">
        <x:f>Example_Data!A22</x:f>
        <x:v>21</x:v>
      </x:c>
      <x:c r="B22" s="53" t="n">
        <x:f>Example_Data!F22</x:f>
        <x:v>7</x:v>
      </x:c>
      <x:c r="C22" s="53" t="n">
        <x:f>Example_Data!G22*Bayesian_Model!$AB$12+Example_Data!H22*Bayesian_Model!$AB$13+Example_Data!I22*Bayesian_Model!$AB$14+Example_Data!J22*Bayesian_Model!$AB$15+Example_Data!K22*Bayesian_Model!$AB$16</x:f>
        <x:v>7.05892830692535</x:v>
      </x:c>
      <x:c r="D22" s="53" t="n">
        <x:f>B22-C22</x:f>
        <x:v>-0.058928306925349894</x:v>
      </x:c>
      <x:c r="E22" s="53" t="n">
        <x:f>C22-Bayesian_Model!$B$28*SQRT((Bayesian_Model!$B$25/Bayesian_Model!$B$24)*(1+Example_Data!G22*Bayesian_Model!$V$12*Example_Data!G22+Example_Data!G22*Bayesian_Model!$W$12*Example_Data!H22+Example_Data!G22*Bayesian_Model!$X$12*Example_Data!I22+Example_Data!G22*Bayesian_Model!$Y$12*Example_Data!J22+Example_Data!G22*Bayesian_Model!$Z$12*Example_Data!K22+Example_Data!H22*Bayesian_Model!$V$13*Example_Data!G22+Example_Data!H22*Bayesian_Model!$W$13*Example_Data!H22+Example_Data!H22*Bayesian_Model!$X$13*Example_Data!I22+Example_Data!H22*Bayesian_Model!$Y$13*Example_Data!J22+Example_Data!H22*Bayesian_Model!$Z$13*Example_Data!K22+Example_Data!I22*Bayesian_Model!$V$14*Example_Data!G22+Example_Data!I22*Bayesian_Model!$W$14*Example_Data!H22+Example_Data!I22*Bayesian_Model!$X$14*Example_Data!I22+Example_Data!I22*Bayesian_Model!$Y$14*Example_Data!J22+Example_Data!I22*Bayesian_Model!$Z$14*Example_Data!K22+Example_Data!J22*Bayesian_Model!$V$15*Example_Data!G22+Example_Data!J22*Bayesian_Model!$W$15*Example_Data!H22+Example_Data!J22*Bayesian_Model!$X$15*Example_Data!I22+Example_Data!J22*Bayesian_Model!$Y$15*Example_Data!J22+Example_Data!J22*Bayesian_Model!$Z$15*Example_Data!K22+Example_Data!K22*Bayesian_Model!$V$16*Example_Data!G22+Example_Data!K22*Bayesian_Model!$W$16*Example_Data!H22+Example_Data!K22*Bayesian_Model!$X$16*Example_Data!I22+Example_Data!K22*Bayesian_Model!$Y$16*Example_Data!J22+Example_Data!K22*Bayesian_Model!$Z$16*Example_Data!K22))</x:f>
        <x:v>5.930438589948692</x:v>
      </x:c>
      <x:c r="F22" s="53" t="n">
        <x:f>C22+Bayesian_Model!$B$28*SQRT((Bayesian_Model!$B$25/Bayesian_Model!$B$24)*(1+Example_Data!G22*Bayesian_Model!$V$12*Example_Data!G22+Example_Data!G22*Bayesian_Model!$W$12*Example_Data!H22+Example_Data!G22*Bayesian_Model!$X$12*Example_Data!I22+Example_Data!G22*Bayesian_Model!$Y$12*Example_Data!J22+Example_Data!G22*Bayesian_Model!$Z$12*Example_Data!K22+Example_Data!H22*Bayesian_Model!$V$13*Example_Data!G22+Example_Data!H22*Bayesian_Model!$W$13*Example_Data!H22+Example_Data!H22*Bayesian_Model!$X$13*Example_Data!I22+Example_Data!H22*Bayesian_Model!$Y$13*Example_Data!J22+Example_Data!H22*Bayesian_Model!$Z$13*Example_Data!K22+Example_Data!I22*Bayesian_Model!$V$14*Example_Data!G22+Example_Data!I22*Bayesian_Model!$W$14*Example_Data!H22+Example_Data!I22*Bayesian_Model!$X$14*Example_Data!I22+Example_Data!I22*Bayesian_Model!$Y$14*Example_Data!J22+Example_Data!I22*Bayesian_Model!$Z$14*Example_Data!K22+Example_Data!J22*Bayesian_Model!$V$15*Example_Data!G22+Example_Data!J22*Bayesian_Model!$W$15*Example_Data!H22+Example_Data!J22*Bayesian_Model!$X$15*Example_Data!I22+Example_Data!J22*Bayesian_Model!$Y$15*Example_Data!J22+Example_Data!J22*Bayesian_Model!$Z$15*Example_Data!K22+Example_Data!K22*Bayesian_Model!$V$16*Example_Data!G22+Example_Data!K22*Bayesian_Model!$W$16*Example_Data!H22+Example_Data!K22*Bayesian_Model!$X$16*Example_Data!I22+Example_Data!K22*Bayesian_Model!$Y$16*Example_Data!J22+Example_Data!K22*Bayesian_Model!$Z$16*Example_Data!K22))</x:f>
        <x:v>8.187418023902008</x:v>
      </x:c>
      <x:c r="G22" s="44"/>
      <x:c r="H22" s="44"/>
      <x:c r="I22" s="44"/>
      <x:c r="J22" s="44"/>
      <x:c r="K22" s="44"/>
      <x:c r="L22" s="44"/>
      <x:c r="M22" s="44"/>
      <x:c r="N22" s="44"/>
      <x:c r="O22" s="44"/>
      <x:c r="P22" s="44"/>
      <x:c r="Q22" s="44"/>
      <x:c r="R22" s="44"/>
      <x:c r="S22" s="44"/>
      <x:c r="T22" s="44"/>
      <x:c r="U22" s="44"/>
      <x:c r="V22" s="44"/>
      <x:c r="W22" s="44"/>
      <x:c r="X22" s="44"/>
      <x:c r="Y22" s="44"/>
      <x:c r="Z22" s="44"/>
      <x:c r="AA22" s="44"/>
      <x:c r="AB22" s="44"/>
      <x:c r="AC22" s="44"/>
      <x:c r="AD22" s="44"/>
      <x:c r="AE22" s="44"/>
      <x:c r="AF22" s="44"/>
    </x:row>
    <x:row r="23">
      <x:c r="A23" s="44" t="n">
        <x:f>Example_Data!A23</x:f>
        <x:v>22</x:v>
      </x:c>
      <x:c r="B23" s="53" t="n">
        <x:f>Example_Data!F23</x:f>
        <x:v>8</x:v>
      </x:c>
      <x:c r="C23" s="53" t="n">
        <x:f>Example_Data!G23*Bayesian_Model!$AB$12+Example_Data!H23*Bayesian_Model!$AB$13+Example_Data!I23*Bayesian_Model!$AB$14+Example_Data!J23*Bayesian_Model!$AB$15+Example_Data!K23*Bayesian_Model!$AB$16</x:f>
        <x:v>7.227694685781883</x:v>
      </x:c>
      <x:c r="D23" s="53" t="n">
        <x:f>B23-C23</x:f>
        <x:v>0.7723053142181167</x:v>
      </x:c>
      <x:c r="E23" s="53" t="n">
        <x:f>C23-Bayesian_Model!$B$28*SQRT((Bayesian_Model!$B$25/Bayesian_Model!$B$24)*(1+Example_Data!G23*Bayesian_Model!$V$12*Example_Data!G23+Example_Data!G23*Bayesian_Model!$W$12*Example_Data!H23+Example_Data!G23*Bayesian_Model!$X$12*Example_Data!I23+Example_Data!G23*Bayesian_Model!$Y$12*Example_Data!J23+Example_Data!G23*Bayesian_Model!$Z$12*Example_Data!K23+Example_Data!H23*Bayesian_Model!$V$13*Example_Data!G23+Example_Data!H23*Bayesian_Model!$W$13*Example_Data!H23+Example_Data!H23*Bayesian_Model!$X$13*Example_Data!I23+Example_Data!H23*Bayesian_Model!$Y$13*Example_Data!J23+Example_Data!H23*Bayesian_Model!$Z$13*Example_Data!K23+Example_Data!I23*Bayesian_Model!$V$14*Example_Data!G23+Example_Data!I23*Bayesian_Model!$W$14*Example_Data!H23+Example_Data!I23*Bayesian_Model!$X$14*Example_Data!I23+Example_Data!I23*Bayesian_Model!$Y$14*Example_Data!J23+Example_Data!I23*Bayesian_Model!$Z$14*Example_Data!K23+Example_Data!J23*Bayesian_Model!$V$15*Example_Data!G23+Example_Data!J23*Bayesian_Model!$W$15*Example_Data!H23+Example_Data!J23*Bayesian_Model!$X$15*Example_Data!I23+Example_Data!J23*Bayesian_Model!$Y$15*Example_Data!J23+Example_Data!J23*Bayesian_Model!$Z$15*Example_Data!K23+Example_Data!K23*Bayesian_Model!$V$16*Example_Data!G23+Example_Data!K23*Bayesian_Model!$W$16*Example_Data!H23+Example_Data!K23*Bayesian_Model!$X$16*Example_Data!I23+Example_Data!K23*Bayesian_Model!$Y$16*Example_Data!J23+Example_Data!K23*Bayesian_Model!$Z$16*Example_Data!K23))</x:f>
        <x:v>6.160647935626116</x:v>
      </x:c>
      <x:c r="F23" s="53" t="n">
        <x:f>C23+Bayesian_Model!$B$28*SQRT((Bayesian_Model!$B$25/Bayesian_Model!$B$24)*(1+Example_Data!G23*Bayesian_Model!$V$12*Example_Data!G23+Example_Data!G23*Bayesian_Model!$W$12*Example_Data!H23+Example_Data!G23*Bayesian_Model!$X$12*Example_Data!I23+Example_Data!G23*Bayesian_Model!$Y$12*Example_Data!J23+Example_Data!G23*Bayesian_Model!$Z$12*Example_Data!K23+Example_Data!H23*Bayesian_Model!$V$13*Example_Data!G23+Example_Data!H23*Bayesian_Model!$W$13*Example_Data!H23+Example_Data!H23*Bayesian_Model!$X$13*Example_Data!I23+Example_Data!H23*Bayesian_Model!$Y$13*Example_Data!J23+Example_Data!H23*Bayesian_Model!$Z$13*Example_Data!K23+Example_Data!I23*Bayesian_Model!$V$14*Example_Data!G23+Example_Data!I23*Bayesian_Model!$W$14*Example_Data!H23+Example_Data!I23*Bayesian_Model!$X$14*Example_Data!I23+Example_Data!I23*Bayesian_Model!$Y$14*Example_Data!J23+Example_Data!I23*Bayesian_Model!$Z$14*Example_Data!K23+Example_Data!J23*Bayesian_Model!$V$15*Example_Data!G23+Example_Data!J23*Bayesian_Model!$W$15*Example_Data!H23+Example_Data!J23*Bayesian_Model!$X$15*Example_Data!I23+Example_Data!J23*Bayesian_Model!$Y$15*Example_Data!J23+Example_Data!J23*Bayesian_Model!$Z$15*Example_Data!K23+Example_Data!K23*Bayesian_Model!$V$16*Example_Data!G23+Example_Data!K23*Bayesian_Model!$W$16*Example_Data!H23+Example_Data!K23*Bayesian_Model!$X$16*Example_Data!I23+Example_Data!K23*Bayesian_Model!$Y$16*Example_Data!J23+Example_Data!K23*Bayesian_Model!$Z$16*Example_Data!K23))</x:f>
        <x:v>8.29474143593765</x:v>
      </x:c>
      <x:c r="G23" s="44"/>
      <x:c r="H23" s="44"/>
      <x:c r="I23" s="44"/>
      <x:c r="J23" s="44"/>
      <x:c r="K23" s="44"/>
      <x:c r="L23" s="44"/>
      <x:c r="M23" s="44"/>
      <x:c r="N23" s="44"/>
      <x:c r="O23" s="44"/>
      <x:c r="P23" s="44"/>
      <x:c r="Q23" s="44"/>
      <x:c r="R23" s="44"/>
      <x:c r="S23" s="44"/>
      <x:c r="T23" s="44"/>
      <x:c r="U23" s="44"/>
      <x:c r="V23" s="44"/>
      <x:c r="W23" s="44"/>
      <x:c r="X23" s="44"/>
      <x:c r="Y23" s="44"/>
      <x:c r="Z23" s="44"/>
      <x:c r="AA23" s="44"/>
      <x:c r="AB23" s="44"/>
      <x:c r="AC23" s="44"/>
      <x:c r="AD23" s="44"/>
      <x:c r="AE23" s="44"/>
      <x:c r="AF23" s="44"/>
    </x:row>
    <x:row r="24">
      <x:c r="A24" s="44" t="n">
        <x:f>Example_Data!A24</x:f>
        <x:v>23</x:v>
      </x:c>
      <x:c r="B24" s="53" t="n">
        <x:f>Example_Data!F24</x:f>
        <x:v>8</x:v>
      </x:c>
      <x:c r="C24" s="53" t="n">
        <x:f>Example_Data!G24*Bayesian_Model!$AB$12+Example_Data!H24*Bayesian_Model!$AB$13+Example_Data!I24*Bayesian_Model!$AB$14+Example_Data!J24*Bayesian_Model!$AB$15+Example_Data!K24*Bayesian_Model!$AB$16</x:f>
        <x:v>8.27521614481315</x:v>
      </x:c>
      <x:c r="D24" s="53" t="n">
        <x:f>B24-C24</x:f>
        <x:v>-0.27521614481315027</x:v>
      </x:c>
      <x:c r="E24" s="53" t="n">
        <x:f>C24-Bayesian_Model!$B$28*SQRT((Bayesian_Model!$B$25/Bayesian_Model!$B$24)*(1+Example_Data!G24*Bayesian_Model!$V$12*Example_Data!G24+Example_Data!G24*Bayesian_Model!$W$12*Example_Data!H24+Example_Data!G24*Bayesian_Model!$X$12*Example_Data!I24+Example_Data!G24*Bayesian_Model!$Y$12*Example_Data!J24+Example_Data!G24*Bayesian_Model!$Z$12*Example_Data!K24+Example_Data!H24*Bayesian_Model!$V$13*Example_Data!G24+Example_Data!H24*Bayesian_Model!$W$13*Example_Data!H24+Example_Data!H24*Bayesian_Model!$X$13*Example_Data!I24+Example_Data!H24*Bayesian_Model!$Y$13*Example_Data!J24+Example_Data!H24*Bayesian_Model!$Z$13*Example_Data!K24+Example_Data!I24*Bayesian_Model!$V$14*Example_Data!G24+Example_Data!I24*Bayesian_Model!$W$14*Example_Data!H24+Example_Data!I24*Bayesian_Model!$X$14*Example_Data!I24+Example_Data!I24*Bayesian_Model!$Y$14*Example_Data!J24+Example_Data!I24*Bayesian_Model!$Z$14*Example_Data!K24+Example_Data!J24*Bayesian_Model!$V$15*Example_Data!G24+Example_Data!J24*Bayesian_Model!$W$15*Example_Data!H24+Example_Data!J24*Bayesian_Model!$X$15*Example_Data!I24+Example_Data!J24*Bayesian_Model!$Y$15*Example_Data!J24+Example_Data!J24*Bayesian_Model!$Z$15*Example_Data!K24+Example_Data!K24*Bayesian_Model!$V$16*Example_Data!G24+Example_Data!K24*Bayesian_Model!$W$16*Example_Data!H24+Example_Data!K24*Bayesian_Model!$X$16*Example_Data!I24+Example_Data!K24*Bayesian_Model!$Y$16*Example_Data!J24+Example_Data!K24*Bayesian_Model!$Z$16*Example_Data!K24))</x:f>
        <x:v>7.230541754557946</x:v>
      </x:c>
      <x:c r="F24" s="53" t="n">
        <x:f>C24+Bayesian_Model!$B$28*SQRT((Bayesian_Model!$B$25/Bayesian_Model!$B$24)*(1+Example_Data!G24*Bayesian_Model!$V$12*Example_Data!G24+Example_Data!G24*Bayesian_Model!$W$12*Example_Data!H24+Example_Data!G24*Bayesian_Model!$X$12*Example_Data!I24+Example_Data!G24*Bayesian_Model!$Y$12*Example_Data!J24+Example_Data!G24*Bayesian_Model!$Z$12*Example_Data!K24+Example_Data!H24*Bayesian_Model!$V$13*Example_Data!G24+Example_Data!H24*Bayesian_Model!$W$13*Example_Data!H24+Example_Data!H24*Bayesian_Model!$X$13*Example_Data!I24+Example_Data!H24*Bayesian_Model!$Y$13*Example_Data!J24+Example_Data!H24*Bayesian_Model!$Z$13*Example_Data!K24+Example_Data!I24*Bayesian_Model!$V$14*Example_Data!G24+Example_Data!I24*Bayesian_Model!$W$14*Example_Data!H24+Example_Data!I24*Bayesian_Model!$X$14*Example_Data!I24+Example_Data!I24*Bayesian_Model!$Y$14*Example_Data!J24+Example_Data!I24*Bayesian_Model!$Z$14*Example_Data!K24+Example_Data!J24*Bayesian_Model!$V$15*Example_Data!G24+Example_Data!J24*Bayesian_Model!$W$15*Example_Data!H24+Example_Data!J24*Bayesian_Model!$X$15*Example_Data!I24+Example_Data!J24*Bayesian_Model!$Y$15*Example_Data!J24+Example_Data!J24*Bayesian_Model!$Z$15*Example_Data!K24+Example_Data!K24*Bayesian_Model!$V$16*Example_Data!G24+Example_Data!K24*Bayesian_Model!$W$16*Example_Data!H24+Example_Data!K24*Bayesian_Model!$X$16*Example_Data!I24+Example_Data!K24*Bayesian_Model!$Y$16*Example_Data!J24+Example_Data!K24*Bayesian_Model!$Z$16*Example_Data!K24))</x:f>
        <x:v>9.319890535068355</x:v>
      </x:c>
      <x:c r="G24" s="44"/>
      <x:c r="H24" s="44"/>
      <x:c r="I24" s="44"/>
      <x:c r="J24" s="44"/>
      <x:c r="K24" s="44"/>
      <x:c r="L24" s="44"/>
      <x:c r="M24" s="44"/>
      <x:c r="N24" s="44"/>
      <x:c r="O24" s="44"/>
      <x:c r="P24" s="44"/>
      <x:c r="Q24" s="44"/>
      <x:c r="R24" s="44"/>
      <x:c r="S24" s="44"/>
      <x:c r="T24" s="44"/>
      <x:c r="U24" s="44"/>
      <x:c r="V24" s="44"/>
      <x:c r="W24" s="44"/>
      <x:c r="X24" s="44"/>
      <x:c r="Y24" s="44"/>
      <x:c r="Z24" s="44"/>
      <x:c r="AA24" s="44"/>
      <x:c r="AB24" s="44"/>
      <x:c r="AC24" s="44"/>
      <x:c r="AD24" s="44"/>
      <x:c r="AE24" s="44"/>
      <x:c r="AF24" s="44"/>
    </x:row>
    <x:row r="25">
      <x:c r="A25" s="44" t="n">
        <x:f>Example_Data!A25</x:f>
        <x:v>24</x:v>
      </x:c>
      <x:c r="B25" s="53" t="n">
        <x:f>Example_Data!F25</x:f>
        <x:v>9</x:v>
      </x:c>
      <x:c r="C25" s="53" t="n">
        <x:f>Example_Data!G25*Bayesian_Model!$AB$12+Example_Data!H25*Bayesian_Model!$AB$13+Example_Data!I25*Bayesian_Model!$AB$14+Example_Data!J25*Bayesian_Model!$AB$15+Example_Data!K25*Bayesian_Model!$AB$16</x:f>
        <x:v>9.136654422212173</x:v>
      </x:c>
      <x:c r="D25" s="53" t="n">
        <x:f>B25-C25</x:f>
        <x:v>-0.13665442221217283</x:v>
      </x:c>
      <x:c r="E25" s="53" t="n">
        <x:f>C25-Bayesian_Model!$B$28*SQRT((Bayesian_Model!$B$25/Bayesian_Model!$B$24)*(1+Example_Data!G25*Bayesian_Model!$V$12*Example_Data!G25+Example_Data!G25*Bayesian_Model!$W$12*Example_Data!H25+Example_Data!G25*Bayesian_Model!$X$12*Example_Data!I25+Example_Data!G25*Bayesian_Model!$Y$12*Example_Data!J25+Example_Data!G25*Bayesian_Model!$Z$12*Example_Data!K25+Example_Data!H25*Bayesian_Model!$V$13*Example_Data!G25+Example_Data!H25*Bayesian_Model!$W$13*Example_Data!H25+Example_Data!H25*Bayesian_Model!$X$13*Example_Data!I25+Example_Data!H25*Bayesian_Model!$Y$13*Example_Data!J25+Example_Data!H25*Bayesian_Model!$Z$13*Example_Data!K25+Example_Data!I25*Bayesian_Model!$V$14*Example_Data!G25+Example_Data!I25*Bayesian_Model!$W$14*Example_Data!H25+Example_Data!I25*Bayesian_Model!$X$14*Example_Data!I25+Example_Data!I25*Bayesian_Model!$Y$14*Example_Data!J25+Example_Data!I25*Bayesian_Model!$Z$14*Example_Data!K25+Example_Data!J25*Bayesian_Model!$V$15*Example_Data!G25+Example_Data!J25*Bayesian_Model!$W$15*Example_Data!H25+Example_Data!J25*Bayesian_Model!$X$15*Example_Data!I25+Example_Data!J25*Bayesian_Model!$Y$15*Example_Data!J25+Example_Data!J25*Bayesian_Model!$Z$15*Example_Data!K25+Example_Data!K25*Bayesian_Model!$V$16*Example_Data!G25+Example_Data!K25*Bayesian_Model!$W$16*Example_Data!H25+Example_Data!K25*Bayesian_Model!$X$16*Example_Data!I25+Example_Data!K25*Bayesian_Model!$Y$16*Example_Data!J25+Example_Data!K25*Bayesian_Model!$Z$16*Example_Data!K25))</x:f>
        <x:v>8.020763041044699</x:v>
      </x:c>
      <x:c r="F25" s="53" t="n">
        <x:f>C25+Bayesian_Model!$B$28*SQRT((Bayesian_Model!$B$25/Bayesian_Model!$B$24)*(1+Example_Data!G25*Bayesian_Model!$V$12*Example_Data!G25+Example_Data!G25*Bayesian_Model!$W$12*Example_Data!H25+Example_Data!G25*Bayesian_Model!$X$12*Example_Data!I25+Example_Data!G25*Bayesian_Model!$Y$12*Example_Data!J25+Example_Data!G25*Bayesian_Model!$Z$12*Example_Data!K25+Example_Data!H25*Bayesian_Model!$V$13*Example_Data!G25+Example_Data!H25*Bayesian_Model!$W$13*Example_Data!H25+Example_Data!H25*Bayesian_Model!$X$13*Example_Data!I25+Example_Data!H25*Bayesian_Model!$Y$13*Example_Data!J25+Example_Data!H25*Bayesian_Model!$Z$13*Example_Data!K25+Example_Data!I25*Bayesian_Model!$V$14*Example_Data!G25+Example_Data!I25*Bayesian_Model!$W$14*Example_Data!H25+Example_Data!I25*Bayesian_Model!$X$14*Example_Data!I25+Example_Data!I25*Bayesian_Model!$Y$14*Example_Data!J25+Example_Data!I25*Bayesian_Model!$Z$14*Example_Data!K25+Example_Data!J25*Bayesian_Model!$V$15*Example_Data!G25+Example_Data!J25*Bayesian_Model!$W$15*Example_Data!H25+Example_Data!J25*Bayesian_Model!$X$15*Example_Data!I25+Example_Data!J25*Bayesian_Model!$Y$15*Example_Data!J25+Example_Data!J25*Bayesian_Model!$Z$15*Example_Data!K25+Example_Data!K25*Bayesian_Model!$V$16*Example_Data!G25+Example_Data!K25*Bayesian_Model!$W$16*Example_Data!H25+Example_Data!K25*Bayesian_Model!$X$16*Example_Data!I25+Example_Data!K25*Bayesian_Model!$Y$16*Example_Data!J25+Example_Data!K25*Bayesian_Model!$Z$16*Example_Data!K25))</x:f>
        <x:v>10.252545803379647</x:v>
      </x:c>
      <x:c r="G25" s="44"/>
      <x:c r="H25" s="44"/>
      <x:c r="I25" s="44"/>
      <x:c r="J25" s="44"/>
      <x:c r="K25" s="44"/>
      <x:c r="L25" s="44"/>
      <x:c r="M25" s="44"/>
      <x:c r="N25" s="44"/>
      <x:c r="O25" s="44"/>
      <x:c r="P25" s="44"/>
      <x:c r="Q25" s="44"/>
      <x:c r="R25" s="44"/>
      <x:c r="S25" s="44"/>
      <x:c r="T25" s="44"/>
      <x:c r="U25" s="44"/>
      <x:c r="V25" s="44"/>
      <x:c r="W25" s="44"/>
      <x:c r="X25" s="44"/>
      <x:c r="Y25" s="44"/>
      <x:c r="Z25" s="44"/>
      <x:c r="AA25" s="44"/>
      <x:c r="AB25" s="44"/>
      <x:c r="AC25" s="44"/>
      <x:c r="AD25" s="44"/>
      <x:c r="AE25" s="44"/>
      <x:c r="AF25" s="44"/>
    </x:row>
    <x:row r="26">
      <x:c r="A26" s="44" t="n">
        <x:f>Example_Data!A26</x:f>
        <x:v>25</x:v>
      </x:c>
      <x:c r="B26" s="53" t="n">
        <x:f>Example_Data!F26</x:f>
        <x:v>10</x:v>
      </x:c>
      <x:c r="C26" s="53" t="n">
        <x:f>Example_Data!G26*Bayesian_Model!$AB$12+Example_Data!H26*Bayesian_Model!$AB$13+Example_Data!I26*Bayesian_Model!$AB$14+Example_Data!J26*Bayesian_Model!$AB$15+Example_Data!K26*Bayesian_Model!$AB$16</x:f>
        <x:v>10.184175881243439</x:v>
      </x:c>
      <x:c r="D26" s="53" t="n">
        <x:f>B26-C26</x:f>
        <x:v>-0.18417588124343887</x:v>
      </x:c>
      <x:c r="E26" s="53" t="n">
        <x:f>C26-Bayesian_Model!$B$28*SQRT((Bayesian_Model!$B$25/Bayesian_Model!$B$24)*(1+Example_Data!G26*Bayesian_Model!$V$12*Example_Data!G26+Example_Data!G26*Bayesian_Model!$W$12*Example_Data!H26+Example_Data!G26*Bayesian_Model!$X$12*Example_Data!I26+Example_Data!G26*Bayesian_Model!$Y$12*Example_Data!J26+Example_Data!G26*Bayesian_Model!$Z$12*Example_Data!K26+Example_Data!H26*Bayesian_Model!$V$13*Example_Data!G26+Example_Data!H26*Bayesian_Model!$W$13*Example_Data!H26+Example_Data!H26*Bayesian_Model!$X$13*Example_Data!I26+Example_Data!H26*Bayesian_Model!$Y$13*Example_Data!J26+Example_Data!H26*Bayesian_Model!$Z$13*Example_Data!K26+Example_Data!I26*Bayesian_Model!$V$14*Example_Data!G26+Example_Data!I26*Bayesian_Model!$W$14*Example_Data!H26+Example_Data!I26*Bayesian_Model!$X$14*Example_Data!I26+Example_Data!I26*Bayesian_Model!$Y$14*Example_Data!J26+Example_Data!I26*Bayesian_Model!$Z$14*Example_Data!K26+Example_Data!J26*Bayesian_Model!$V$15*Example_Data!G26+Example_Data!J26*Bayesian_Model!$W$15*Example_Data!H26+Example_Data!J26*Bayesian_Model!$X$15*Example_Data!I26+Example_Data!J26*Bayesian_Model!$Y$15*Example_Data!J26+Example_Data!J26*Bayesian_Model!$Z$15*Example_Data!K26+Example_Data!K26*Bayesian_Model!$V$16*Example_Data!G26+Example_Data!K26*Bayesian_Model!$W$16*Example_Data!H26+Example_Data!K26*Bayesian_Model!$X$16*Example_Data!I26+Example_Data!K26*Bayesian_Model!$Y$16*Example_Data!J26+Example_Data!K26*Bayesian_Model!$Z$16*Example_Data!K26))</x:f>
        <x:v>9.102591230884325</x:v>
      </x:c>
      <x:c r="F26" s="53" t="n">
        <x:f>C26+Bayesian_Model!$B$28*SQRT((Bayesian_Model!$B$25/Bayesian_Model!$B$24)*(1+Example_Data!G26*Bayesian_Model!$V$12*Example_Data!G26+Example_Data!G26*Bayesian_Model!$W$12*Example_Data!H26+Example_Data!G26*Bayesian_Model!$X$12*Example_Data!I26+Example_Data!G26*Bayesian_Model!$Y$12*Example_Data!J26+Example_Data!G26*Bayesian_Model!$Z$12*Example_Data!K26+Example_Data!H26*Bayesian_Model!$V$13*Example_Data!G26+Example_Data!H26*Bayesian_Model!$W$13*Example_Data!H26+Example_Data!H26*Bayesian_Model!$X$13*Example_Data!I26+Example_Data!H26*Bayesian_Model!$Y$13*Example_Data!J26+Example_Data!H26*Bayesian_Model!$Z$13*Example_Data!K26+Example_Data!I26*Bayesian_Model!$V$14*Example_Data!G26+Example_Data!I26*Bayesian_Model!$W$14*Example_Data!H26+Example_Data!I26*Bayesian_Model!$X$14*Example_Data!I26+Example_Data!I26*Bayesian_Model!$Y$14*Example_Data!J26+Example_Data!I26*Bayesian_Model!$Z$14*Example_Data!K26+Example_Data!J26*Bayesian_Model!$V$15*Example_Data!G26+Example_Data!J26*Bayesian_Model!$W$15*Example_Data!H26+Example_Data!J26*Bayesian_Model!$X$15*Example_Data!I26+Example_Data!J26*Bayesian_Model!$Y$15*Example_Data!J26+Example_Data!J26*Bayesian_Model!$Z$15*Example_Data!K26+Example_Data!K26*Bayesian_Model!$V$16*Example_Data!G26+Example_Data!K26*Bayesian_Model!$W$16*Example_Data!H26+Example_Data!K26*Bayesian_Model!$X$16*Example_Data!I26+Example_Data!K26*Bayesian_Model!$Y$16*Example_Data!J26+Example_Data!K26*Bayesian_Model!$Z$16*Example_Data!K26))</x:f>
        <x:v>11.265760531602552</x:v>
      </x:c>
      <x:c r="G26" s="44"/>
      <x:c r="H26" s="44"/>
      <x:c r="I26" s="44"/>
      <x:c r="J26" s="44"/>
      <x:c r="K26" s="44"/>
      <x:c r="L26" s="44"/>
      <x:c r="M26" s="44"/>
      <x:c r="N26" s="44"/>
      <x:c r="O26" s="44"/>
      <x:c r="P26" s="44"/>
      <x:c r="Q26" s="44"/>
      <x:c r="R26" s="44"/>
      <x:c r="S26" s="44"/>
      <x:c r="T26" s="44"/>
      <x:c r="U26" s="44"/>
      <x:c r="V26" s="44"/>
      <x:c r="W26" s="44"/>
      <x:c r="X26" s="44"/>
      <x:c r="Y26" s="44"/>
      <x:c r="Z26" s="44"/>
      <x:c r="AA26" s="44"/>
      <x:c r="AB26" s="44"/>
      <x:c r="AC26" s="44"/>
      <x:c r="AD26" s="44"/>
      <x:c r="AE26" s="44"/>
      <x:c r="AF26" s="44"/>
    </x:row>
    <x:row r="27">
      <x:c r="A27" s="44"/>
      <x:c r="B27" s="44"/>
      <x:c r="C27" s="44"/>
      <x:c r="D27" s="44"/>
      <x:c r="E27" s="44"/>
      <x:c r="F27" s="44"/>
      <x:c r="G27" s="44"/>
      <x:c r="H27" s="44"/>
      <x:c r="I27" s="44"/>
      <x:c r="J27" s="44"/>
      <x:c r="K27" s="44"/>
      <x:c r="L27" s="44"/>
      <x:c r="M27" s="44"/>
      <x:c r="N27" s="44"/>
      <x:c r="O27" s="44"/>
      <x:c r="P27" s="44"/>
      <x:c r="Q27" s="44"/>
      <x:c r="R27" s="44"/>
      <x:c r="S27" s="44"/>
      <x:c r="T27" s="44"/>
      <x:c r="U27" s="44"/>
      <x:c r="V27" s="44"/>
      <x:c r="W27" s="44"/>
      <x:c r="X27" s="44"/>
      <x:c r="Y27" s="44"/>
      <x:c r="Z27" s="44"/>
      <x:c r="AA27" s="44"/>
      <x:c r="AB27" s="44"/>
      <x:c r="AC27" s="44"/>
      <x:c r="AD27" s="44"/>
      <x:c r="AE27" s="44"/>
      <x:c r="AF27" s="44"/>
    </x:row>
    <x:row r="28">
      <x:c r="A28" s="44"/>
      <x:c r="B28" s="44"/>
      <x:c r="C28" s="44"/>
      <x:c r="D28" s="44"/>
      <x:c r="E28" s="44"/>
      <x:c r="F28" s="44"/>
      <x:c r="G28" s="44"/>
      <x:c r="H28" s="44"/>
      <x:c r="I28" s="44"/>
      <x:c r="J28" s="44"/>
      <x:c r="K28" s="44"/>
      <x:c r="L28" s="44"/>
      <x:c r="M28" s="44"/>
      <x:c r="N28" s="44"/>
      <x:c r="O28" s="44"/>
      <x:c r="P28" s="44"/>
      <x:c r="Q28" s="44"/>
      <x:c r="R28" s="44"/>
      <x:c r="S28" s="44"/>
      <x:c r="T28" s="44"/>
      <x:c r="U28" s="44"/>
      <x:c r="V28" s="44"/>
      <x:c r="W28" s="44"/>
      <x:c r="X28" s="44"/>
      <x:c r="Y28" s="44"/>
      <x:c r="Z28" s="44"/>
      <x:c r="AA28" s="44"/>
      <x:c r="AB28" s="44"/>
      <x:c r="AC28" s="44"/>
      <x:c r="AD28" s="44"/>
      <x:c r="AE28" s="44"/>
      <x:c r="AF28" s="44"/>
    </x:row>
    <x:row r="29">
      <x:c r="A29" s="44"/>
      <x:c r="B29" s="44"/>
      <x:c r="C29" s="44"/>
      <x:c r="D29" s="44"/>
      <x:c r="E29" s="44"/>
      <x:c r="F29" s="44"/>
      <x:c r="G29" s="44"/>
      <x:c r="H29" s="44"/>
      <x:c r="I29" s="44"/>
      <x:c r="J29" s="44"/>
      <x:c r="K29" s="44"/>
      <x:c r="L29" s="44"/>
      <x:c r="M29" s="44"/>
      <x:c r="N29" s="44"/>
      <x:c r="O29" s="44"/>
      <x:c r="P29" s="44"/>
      <x:c r="Q29" s="44"/>
      <x:c r="R29" s="44"/>
      <x:c r="S29" s="44"/>
      <x:c r="T29" s="44"/>
      <x:c r="U29" s="44"/>
      <x:c r="V29" s="44"/>
      <x:c r="W29" s="44"/>
      <x:c r="X29" s="44"/>
      <x:c r="Y29" s="44"/>
      <x:c r="Z29" s="44"/>
      <x:c r="AA29" s="44"/>
      <x:c r="AB29" s="44"/>
      <x:c r="AC29" s="44"/>
      <x:c r="AD29" s="44"/>
      <x:c r="AE29" s="44"/>
      <x:c r="AF29" s="44"/>
    </x:row>
    <x:row r="30">
      <x:c r="A30" s="44"/>
      <x:c r="B30" s="44"/>
      <x:c r="C30" s="44"/>
      <x:c r="D30" s="44"/>
      <x:c r="E30" s="44"/>
      <x:c r="F30" s="44"/>
      <x:c r="G30" s="44"/>
      <x:c r="H30" s="44"/>
      <x:c r="I30" s="44"/>
      <x:c r="J30" s="44"/>
      <x:c r="K30" s="44"/>
      <x:c r="L30" s="44"/>
      <x:c r="M30" s="44"/>
      <x:c r="N30" s="44"/>
      <x:c r="O30" s="44"/>
      <x:c r="P30" s="44"/>
      <x:c r="Q30" s="44"/>
      <x:c r="R30" s="44"/>
      <x:c r="S30" s="44"/>
      <x:c r="T30" s="44"/>
      <x:c r="U30" s="44"/>
      <x:c r="V30" s="44"/>
      <x:c r="W30" s="44"/>
      <x:c r="X30" s="44"/>
      <x:c r="Y30" s="44"/>
      <x:c r="Z30" s="44"/>
      <x:c r="AA30" s="44"/>
      <x:c r="AB30" s="44"/>
      <x:c r="AC30" s="44"/>
      <x:c r="AD30" s="44"/>
      <x:c r="AE30" s="44"/>
      <x:c r="AF30" s="44"/>
    </x:row>
    <x:row r="31">
      <x:c r="A31" s="44"/>
      <x:c r="B31" s="44"/>
      <x:c r="C31" s="44"/>
      <x:c r="D31" s="44"/>
      <x:c r="E31" s="44"/>
      <x:c r="F31" s="44"/>
      <x:c r="G31" s="44"/>
      <x:c r="H31" s="44"/>
      <x:c r="I31" s="44"/>
      <x:c r="J31" s="44"/>
      <x:c r="K31" s="44"/>
      <x:c r="L31" s="44"/>
      <x:c r="M31" s="44"/>
      <x:c r="N31" s="44"/>
      <x:c r="O31" s="44"/>
      <x:c r="P31" s="44"/>
      <x:c r="Q31" s="44"/>
      <x:c r="R31" s="44"/>
      <x:c r="S31" s="44"/>
      <x:c r="T31" s="44"/>
      <x:c r="U31" s="44"/>
      <x:c r="V31" s="44"/>
      <x:c r="W31" s="44"/>
      <x:c r="X31" s="44"/>
      <x:c r="Y31" s="44"/>
      <x:c r="Z31" s="44"/>
      <x:c r="AA31" s="44"/>
      <x:c r="AB31" s="44"/>
      <x:c r="AC31" s="44"/>
      <x:c r="AD31" s="44"/>
      <x:c r="AE31" s="44"/>
      <x:c r="AF31" s="44"/>
    </x:row>
    <x:row r="32">
      <x:c r="A32" s="44"/>
      <x:c r="B32" s="44"/>
      <x:c r="C32" s="44"/>
      <x:c r="D32" s="44"/>
      <x:c r="E32" s="44"/>
      <x:c r="F32" s="44"/>
      <x:c r="G32" s="44"/>
      <x:c r="H32" s="44"/>
      <x:c r="I32" s="44"/>
      <x:c r="J32" s="44"/>
      <x:c r="K32" s="44"/>
      <x:c r="L32" s="44"/>
      <x:c r="M32" s="44"/>
      <x:c r="N32" s="44"/>
      <x:c r="O32" s="44"/>
      <x:c r="P32" s="44"/>
      <x:c r="Q32" s="44"/>
      <x:c r="R32" s="44"/>
      <x:c r="S32" s="44"/>
      <x:c r="T32" s="44"/>
      <x:c r="U32" s="44"/>
      <x:c r="V32" s="44"/>
      <x:c r="W32" s="44"/>
      <x:c r="X32" s="44"/>
      <x:c r="Y32" s="44"/>
      <x:c r="Z32" s="44"/>
      <x:c r="AA32" s="44"/>
      <x:c r="AB32" s="44"/>
      <x:c r="AC32" s="44"/>
      <x:c r="AD32" s="44"/>
      <x:c r="AE32" s="44"/>
      <x:c r="AF32" s="44"/>
    </x:row>
    <x:row r="33">
      <x:c r="A33" s="44"/>
      <x:c r="B33" s="44"/>
      <x:c r="C33" s="44"/>
      <x:c r="D33" s="44"/>
      <x:c r="E33" s="44"/>
      <x:c r="F33" s="44"/>
      <x:c r="G33" s="44"/>
      <x:c r="H33" s="44"/>
      <x:c r="I33" s="44"/>
      <x:c r="J33" s="44"/>
      <x:c r="K33" s="44"/>
      <x:c r="L33" s="44"/>
      <x:c r="M33" s="44"/>
      <x:c r="N33" s="44"/>
      <x:c r="O33" s="44"/>
      <x:c r="P33" s="44"/>
      <x:c r="Q33" s="44"/>
      <x:c r="R33" s="44"/>
      <x:c r="S33" s="44"/>
      <x:c r="T33" s="44"/>
      <x:c r="U33" s="44"/>
      <x:c r="V33" s="44"/>
      <x:c r="W33" s="44"/>
      <x:c r="X33" s="44"/>
      <x:c r="Y33" s="44"/>
      <x:c r="Z33" s="44"/>
      <x:c r="AA33" s="44"/>
      <x:c r="AB33" s="44"/>
      <x:c r="AC33" s="44"/>
      <x:c r="AD33" s="44"/>
      <x:c r="AE33" s="44"/>
      <x:c r="AF33" s="44"/>
    </x:row>
    <x:row r="34">
      <x:c r="A34" s="44"/>
      <x:c r="B34" s="44"/>
      <x:c r="C34" s="44"/>
      <x:c r="D34" s="44"/>
      <x:c r="E34" s="44"/>
      <x:c r="F34" s="44"/>
      <x:c r="G34" s="44"/>
      <x:c r="H34" s="44"/>
      <x:c r="I34" s="44"/>
      <x:c r="J34" s="44"/>
      <x:c r="K34" s="44"/>
      <x:c r="L34" s="44"/>
      <x:c r="M34" s="44"/>
      <x:c r="N34" s="44"/>
      <x:c r="O34" s="44"/>
      <x:c r="P34" s="44"/>
      <x:c r="Q34" s="44"/>
      <x:c r="R34" s="44"/>
      <x:c r="S34" s="44"/>
      <x:c r="T34" s="44"/>
      <x:c r="U34" s="44"/>
      <x:c r="V34" s="44"/>
      <x:c r="W34" s="44"/>
      <x:c r="X34" s="44"/>
      <x:c r="Y34" s="44"/>
      <x:c r="Z34" s="44"/>
      <x:c r="AA34" s="44"/>
      <x:c r="AB34" s="44"/>
      <x:c r="AC34" s="44"/>
      <x:c r="AD34" s="44"/>
      <x:c r="AE34" s="44"/>
      <x:c r="AF34" s="44"/>
    </x:row>
    <x:row r="35">
      <x:c r="A35" s="44"/>
      <x:c r="B35" s="44"/>
      <x:c r="C35" s="44"/>
      <x:c r="D35" s="44"/>
      <x:c r="E35" s="44"/>
      <x:c r="F35" s="44"/>
      <x:c r="G35" s="44"/>
      <x:c r="H35" s="44"/>
      <x:c r="I35" s="44"/>
      <x:c r="J35" s="44"/>
      <x:c r="K35" s="44"/>
      <x:c r="L35" s="44"/>
      <x:c r="M35" s="44"/>
      <x:c r="N35" s="44"/>
      <x:c r="O35" s="44"/>
      <x:c r="P35" s="44"/>
      <x:c r="Q35" s="44"/>
      <x:c r="R35" s="44"/>
      <x:c r="S35" s="44"/>
      <x:c r="T35" s="44"/>
      <x:c r="U35" s="44"/>
      <x:c r="V35" s="44"/>
      <x:c r="W35" s="44"/>
      <x:c r="X35" s="44"/>
      <x:c r="Y35" s="44"/>
      <x:c r="Z35" s="44"/>
      <x:c r="AA35" s="44"/>
      <x:c r="AB35" s="44"/>
      <x:c r="AC35" s="44"/>
      <x:c r="AD35" s="44"/>
      <x:c r="AE35" s="44"/>
      <x:c r="AF35" s="44"/>
    </x:row>
    <x:row r="36">
      <x:c r="A36" s="44"/>
      <x:c r="B36" s="44"/>
      <x:c r="C36" s="44"/>
      <x:c r="D36" s="44"/>
      <x:c r="E36" s="44"/>
      <x:c r="F36" s="44"/>
      <x:c r="G36" s="44"/>
      <x:c r="H36" s="44"/>
      <x:c r="I36" s="44"/>
      <x:c r="J36" s="44"/>
      <x:c r="K36" s="44"/>
      <x:c r="L36" s="44"/>
      <x:c r="M36" s="44"/>
      <x:c r="N36" s="44"/>
      <x:c r="O36" s="44"/>
      <x:c r="P36" s="44"/>
      <x:c r="Q36" s="44"/>
      <x:c r="R36" s="44"/>
      <x:c r="S36" s="44"/>
      <x:c r="T36" s="44"/>
      <x:c r="U36" s="44"/>
      <x:c r="V36" s="44"/>
      <x:c r="W36" s="44"/>
      <x:c r="X36" s="44"/>
      <x:c r="Y36" s="44"/>
      <x:c r="Z36" s="44"/>
      <x:c r="AA36" s="44"/>
      <x:c r="AB36" s="44"/>
      <x:c r="AC36" s="44"/>
      <x:c r="AD36" s="44"/>
      <x:c r="AE36" s="44"/>
      <x:c r="AF36" s="44"/>
    </x:row>
    <x:row r="37">
      <x:c r="A37" s="44"/>
      <x:c r="B37" s="44"/>
      <x:c r="C37" s="44"/>
      <x:c r="D37" s="44"/>
      <x:c r="E37" s="44"/>
      <x:c r="F37" s="44"/>
      <x:c r="G37" s="44"/>
      <x:c r="H37" s="44"/>
      <x:c r="I37" s="44"/>
      <x:c r="J37" s="44"/>
      <x:c r="K37" s="44"/>
      <x:c r="L37" s="44"/>
      <x:c r="M37" s="44"/>
      <x:c r="N37" s="44"/>
      <x:c r="O37" s="44"/>
      <x:c r="P37" s="44"/>
      <x:c r="Q37" s="44"/>
      <x:c r="R37" s="44"/>
      <x:c r="S37" s="44"/>
      <x:c r="T37" s="44"/>
      <x:c r="U37" s="44"/>
      <x:c r="V37" s="44"/>
      <x:c r="W37" s="44"/>
      <x:c r="X37" s="44"/>
      <x:c r="Y37" s="44"/>
      <x:c r="Z37" s="44"/>
      <x:c r="AA37" s="44"/>
      <x:c r="AB37" s="44"/>
      <x:c r="AC37" s="44"/>
      <x:c r="AD37" s="44"/>
      <x:c r="AE37" s="44"/>
      <x:c r="AF37" s="44"/>
    </x:row>
    <x:row r="38">
      <x:c r="A38" s="44"/>
      <x:c r="B38" s="44"/>
      <x:c r="C38" s="44"/>
      <x:c r="D38" s="44"/>
      <x:c r="E38" s="44"/>
      <x:c r="F38" s="44"/>
      <x:c r="G38" s="44"/>
      <x:c r="H38" s="44"/>
      <x:c r="I38" s="44"/>
      <x:c r="J38" s="44"/>
      <x:c r="K38" s="44"/>
      <x:c r="L38" s="44"/>
      <x:c r="M38" s="44"/>
      <x:c r="N38" s="44"/>
      <x:c r="O38" s="44"/>
      <x:c r="P38" s="44"/>
      <x:c r="Q38" s="44"/>
      <x:c r="R38" s="44"/>
      <x:c r="S38" s="44"/>
      <x:c r="T38" s="44"/>
      <x:c r="U38" s="44"/>
      <x:c r="V38" s="44"/>
      <x:c r="W38" s="44"/>
      <x:c r="X38" s="44"/>
      <x:c r="Y38" s="44"/>
      <x:c r="Z38" s="44"/>
      <x:c r="AA38" s="44"/>
      <x:c r="AB38" s="44"/>
      <x:c r="AC38" s="44"/>
      <x:c r="AD38" s="44"/>
      <x:c r="AE38" s="44"/>
      <x:c r="AF38" s="44"/>
    </x:row>
    <x:row r="39">
      <x:c r="A39" s="44"/>
      <x:c r="B39" s="44"/>
      <x:c r="C39" s="44"/>
      <x:c r="D39" s="44"/>
      <x:c r="E39" s="44"/>
      <x:c r="F39" s="44"/>
      <x:c r="G39" s="44"/>
      <x:c r="H39" s="44"/>
      <x:c r="I39" s="44"/>
      <x:c r="J39" s="44"/>
      <x:c r="K39" s="44"/>
      <x:c r="L39" s="44"/>
      <x:c r="M39" s="44"/>
      <x:c r="N39" s="44"/>
      <x:c r="O39" s="44"/>
      <x:c r="P39" s="44"/>
      <x:c r="Q39" s="44"/>
      <x:c r="R39" s="44"/>
      <x:c r="S39" s="44"/>
      <x:c r="T39" s="44"/>
      <x:c r="U39" s="44"/>
      <x:c r="V39" s="44"/>
      <x:c r="W39" s="44"/>
      <x:c r="X39" s="44"/>
      <x:c r="Y39" s="44"/>
      <x:c r="Z39" s="44"/>
      <x:c r="AA39" s="44"/>
      <x:c r="AB39" s="44"/>
      <x:c r="AC39" s="44"/>
      <x:c r="AD39" s="44"/>
      <x:c r="AE39" s="44"/>
      <x:c r="AF39" s="44"/>
    </x:row>
    <x:row r="40">
      <x:c r="A40" s="44"/>
      <x:c r="B40" s="44"/>
      <x:c r="C40" s="44"/>
      <x:c r="D40" s="44"/>
      <x:c r="E40" s="44"/>
      <x:c r="F40" s="44"/>
      <x:c r="G40" s="44"/>
      <x:c r="H40" s="44"/>
      <x:c r="I40" s="44"/>
      <x:c r="J40" s="44"/>
      <x:c r="K40" s="44"/>
      <x:c r="L40" s="44"/>
      <x:c r="M40" s="44"/>
      <x:c r="N40" s="44"/>
      <x:c r="O40" s="44"/>
      <x:c r="P40" s="44"/>
      <x:c r="Q40" s="44"/>
      <x:c r="R40" s="44"/>
      <x:c r="S40" s="44"/>
      <x:c r="T40" s="44"/>
      <x:c r="U40" s="44"/>
      <x:c r="V40" s="44"/>
      <x:c r="W40" s="44"/>
      <x:c r="X40" s="44"/>
      <x:c r="Y40" s="44"/>
      <x:c r="Z40" s="44"/>
      <x:c r="AA40" s="44"/>
      <x:c r="AB40" s="44"/>
      <x:c r="AC40" s="44"/>
      <x:c r="AD40" s="44"/>
      <x:c r="AE40" s="44"/>
      <x:c r="AF40" s="44"/>
    </x:row>
    <x:row r="41">
      <x:c r="A41" s="44"/>
      <x:c r="B41" s="44"/>
      <x:c r="C41" s="44"/>
      <x:c r="D41" s="44"/>
      <x:c r="E41" s="44"/>
      <x:c r="F41" s="44"/>
      <x:c r="G41" s="44"/>
      <x:c r="H41" s="44"/>
      <x:c r="I41" s="44"/>
      <x:c r="J41" s="44"/>
      <x:c r="K41" s="44"/>
      <x:c r="L41" s="44"/>
      <x:c r="M41" s="44"/>
      <x:c r="N41" s="44"/>
      <x:c r="O41" s="44"/>
      <x:c r="P41" s="44"/>
      <x:c r="Q41" s="44"/>
      <x:c r="R41" s="44"/>
      <x:c r="S41" s="44"/>
      <x:c r="T41" s="44"/>
      <x:c r="U41" s="44"/>
      <x:c r="V41" s="44"/>
      <x:c r="W41" s="44"/>
      <x:c r="X41" s="44"/>
      <x:c r="Y41" s="44"/>
      <x:c r="Z41" s="44"/>
      <x:c r="AA41" s="44"/>
      <x:c r="AB41" s="44"/>
      <x:c r="AC41" s="44"/>
      <x:c r="AD41" s="44"/>
      <x:c r="AE41" s="44"/>
      <x:c r="AF41" s="44"/>
    </x:row>
    <x:row r="42">
      <x:c r="A42" s="44"/>
      <x:c r="B42" s="44"/>
      <x:c r="C42" s="44"/>
      <x:c r="D42" s="44"/>
      <x:c r="E42" s="44"/>
      <x:c r="F42" s="44"/>
      <x:c r="G42" s="44"/>
      <x:c r="H42" s="44"/>
      <x:c r="I42" s="44"/>
      <x:c r="J42" s="44"/>
      <x:c r="K42" s="44"/>
      <x:c r="L42" s="44"/>
      <x:c r="M42" s="44"/>
      <x:c r="N42" s="44"/>
      <x:c r="O42" s="44"/>
      <x:c r="P42" s="44"/>
      <x:c r="Q42" s="44"/>
      <x:c r="R42" s="44"/>
      <x:c r="S42" s="44"/>
      <x:c r="T42" s="44"/>
      <x:c r="U42" s="44"/>
      <x:c r="V42" s="44"/>
      <x:c r="W42" s="44"/>
      <x:c r="X42" s="44"/>
      <x:c r="Y42" s="44"/>
      <x:c r="Z42" s="44"/>
      <x:c r="AA42" s="44"/>
      <x:c r="AB42" s="44"/>
      <x:c r="AC42" s="44"/>
      <x:c r="AD42" s="44"/>
      <x:c r="AE42" s="44"/>
      <x:c r="AF42" s="44"/>
    </x:row>
    <x:row r="43">
      <x:c r="A43" s="44"/>
      <x:c r="B43" s="44"/>
      <x:c r="C43" s="44"/>
      <x:c r="D43" s="44"/>
      <x:c r="E43" s="44"/>
      <x:c r="F43" s="44"/>
      <x:c r="G43" s="44"/>
      <x:c r="H43" s="44"/>
      <x:c r="I43" s="44"/>
      <x:c r="J43" s="44"/>
      <x:c r="K43" s="44"/>
      <x:c r="L43" s="44"/>
      <x:c r="M43" s="44"/>
      <x:c r="N43" s="44"/>
      <x:c r="O43" s="44"/>
      <x:c r="P43" s="44"/>
      <x:c r="Q43" s="44"/>
      <x:c r="R43" s="44"/>
      <x:c r="S43" s="44"/>
      <x:c r="T43" s="44"/>
      <x:c r="U43" s="44"/>
      <x:c r="V43" s="44"/>
      <x:c r="W43" s="44"/>
      <x:c r="X43" s="44"/>
      <x:c r="Y43" s="44"/>
      <x:c r="Z43" s="44"/>
      <x:c r="AA43" s="44"/>
      <x:c r="AB43" s="44"/>
      <x:c r="AC43" s="44"/>
      <x:c r="AD43" s="44"/>
      <x:c r="AE43" s="44"/>
      <x:c r="AF43" s="44"/>
    </x:row>
    <x:row r="44">
      <x:c r="A44" s="44"/>
      <x:c r="B44" s="44"/>
      <x:c r="C44" s="44"/>
      <x:c r="D44" s="44"/>
      <x:c r="E44" s="44"/>
      <x:c r="F44" s="44"/>
      <x:c r="G44" s="44"/>
      <x:c r="H44" s="44"/>
      <x:c r="I44" s="44"/>
      <x:c r="J44" s="44"/>
      <x:c r="K44" s="44"/>
      <x:c r="L44" s="44"/>
      <x:c r="M44" s="44"/>
      <x:c r="N44" s="44"/>
      <x:c r="O44" s="44"/>
      <x:c r="P44" s="44"/>
      <x:c r="Q44" s="44"/>
      <x:c r="R44" s="44"/>
      <x:c r="S44" s="44"/>
      <x:c r="T44" s="44"/>
      <x:c r="U44" s="44"/>
      <x:c r="V44" s="44"/>
      <x:c r="W44" s="44"/>
      <x:c r="X44" s="44"/>
      <x:c r="Y44" s="44"/>
      <x:c r="Z44" s="44"/>
      <x:c r="AA44" s="44"/>
      <x:c r="AB44" s="44"/>
      <x:c r="AC44" s="44"/>
      <x:c r="AD44" s="44"/>
      <x:c r="AE44" s="44"/>
      <x:c r="AF44" s="44"/>
    </x:row>
    <x:row r="45">
      <x:c r="A45" s="44"/>
      <x:c r="B45" s="44"/>
      <x:c r="C45" s="44"/>
      <x:c r="D45" s="44"/>
      <x:c r="E45" s="44"/>
      <x:c r="F45" s="44"/>
      <x:c r="G45" s="44"/>
      <x:c r="H45" s="44"/>
      <x:c r="I45" s="44"/>
      <x:c r="J45" s="44"/>
      <x:c r="K45" s="44"/>
      <x:c r="L45" s="44"/>
      <x:c r="M45" s="44"/>
      <x:c r="N45" s="44"/>
      <x:c r="O45" s="44"/>
      <x:c r="P45" s="44"/>
      <x:c r="Q45" s="44"/>
      <x:c r="R45" s="44"/>
      <x:c r="S45" s="44"/>
      <x:c r="T45" s="44"/>
      <x:c r="U45" s="44"/>
      <x:c r="V45" s="44"/>
      <x:c r="W45" s="44"/>
      <x:c r="X45" s="44"/>
      <x:c r="Y45" s="44"/>
      <x:c r="Z45" s="44"/>
      <x:c r="AA45" s="44"/>
      <x:c r="AB45" s="44"/>
      <x:c r="AC45" s="44"/>
      <x:c r="AD45" s="44"/>
      <x:c r="AE45" s="44"/>
      <x:c r="AF45" s="44"/>
    </x:row>
    <x:row r="46">
      <x:c r="A46" s="44"/>
      <x:c r="B46" s="44"/>
      <x:c r="C46" s="44"/>
      <x:c r="D46" s="44"/>
      <x:c r="E46" s="44"/>
      <x:c r="F46" s="44"/>
      <x:c r="G46" s="44"/>
      <x:c r="H46" s="44"/>
      <x:c r="I46" s="44"/>
      <x:c r="J46" s="44"/>
      <x:c r="K46" s="44"/>
      <x:c r="L46" s="44"/>
      <x:c r="M46" s="44"/>
      <x:c r="N46" s="44"/>
      <x:c r="O46" s="44"/>
      <x:c r="P46" s="44"/>
      <x:c r="Q46" s="44"/>
      <x:c r="R46" s="44"/>
      <x:c r="S46" s="44"/>
      <x:c r="T46" s="44"/>
      <x:c r="U46" s="44"/>
      <x:c r="V46" s="44"/>
      <x:c r="W46" s="44"/>
      <x:c r="X46" s="44"/>
      <x:c r="Y46" s="44"/>
      <x:c r="Z46" s="44"/>
      <x:c r="AA46" s="44"/>
      <x:c r="AB46" s="44"/>
      <x:c r="AC46" s="44"/>
      <x:c r="AD46" s="44"/>
      <x:c r="AE46" s="44"/>
      <x:c r="AF46" s="44"/>
    </x:row>
    <x:row r="47">
      <x:c r="A47" s="44"/>
      <x:c r="B47" s="44"/>
      <x:c r="C47" s="44"/>
      <x:c r="D47" s="44"/>
      <x:c r="E47" s="44"/>
      <x:c r="F47" s="44"/>
      <x:c r="G47" s="44"/>
      <x:c r="H47" s="44"/>
      <x:c r="I47" s="44"/>
      <x:c r="J47" s="44"/>
      <x:c r="K47" s="44"/>
      <x:c r="L47" s="44"/>
      <x:c r="M47" s="44"/>
      <x:c r="N47" s="44"/>
      <x:c r="O47" s="44"/>
      <x:c r="P47" s="44"/>
      <x:c r="Q47" s="44"/>
      <x:c r="R47" s="44"/>
      <x:c r="S47" s="44"/>
      <x:c r="T47" s="44"/>
      <x:c r="U47" s="44"/>
      <x:c r="V47" s="44"/>
      <x:c r="W47" s="44"/>
      <x:c r="X47" s="44"/>
      <x:c r="Y47" s="44"/>
      <x:c r="Z47" s="44"/>
      <x:c r="AA47" s="44"/>
      <x:c r="AB47" s="44"/>
      <x:c r="AC47" s="44"/>
      <x:c r="AD47" s="44"/>
      <x:c r="AE47" s="44"/>
      <x:c r="AF47" s="44"/>
    </x:row>
    <x:row r="48">
      <x:c r="A48" s="44"/>
      <x:c r="B48" s="44"/>
      <x:c r="C48" s="44"/>
      <x:c r="D48" s="44"/>
      <x:c r="E48" s="44"/>
      <x:c r="F48" s="44"/>
      <x:c r="G48" s="44"/>
      <x:c r="H48" s="44"/>
      <x:c r="I48" s="44"/>
      <x:c r="J48" s="44"/>
      <x:c r="K48" s="44"/>
      <x:c r="L48" s="44"/>
      <x:c r="M48" s="44"/>
      <x:c r="N48" s="44"/>
      <x:c r="O48" s="44"/>
      <x:c r="P48" s="44"/>
      <x:c r="Q48" s="44"/>
      <x:c r="R48" s="44"/>
      <x:c r="S48" s="44"/>
      <x:c r="T48" s="44"/>
      <x:c r="U48" s="44"/>
      <x:c r="V48" s="44"/>
      <x:c r="W48" s="44"/>
      <x:c r="X48" s="44"/>
      <x:c r="Y48" s="44"/>
      <x:c r="Z48" s="44"/>
      <x:c r="AA48" s="44"/>
      <x:c r="AB48" s="44"/>
      <x:c r="AC48" s="44"/>
      <x:c r="AD48" s="44"/>
      <x:c r="AE48" s="44"/>
      <x:c r="AF48" s="44"/>
    </x:row>
    <x:row r="49">
      <x:c r="A49" s="44"/>
      <x:c r="B49" s="44"/>
      <x:c r="C49" s="44"/>
      <x:c r="D49" s="44"/>
      <x:c r="E49" s="44"/>
      <x:c r="F49" s="44"/>
      <x:c r="G49" s="44"/>
      <x:c r="H49" s="44"/>
      <x:c r="I49" s="44"/>
      <x:c r="J49" s="44"/>
      <x:c r="K49" s="44"/>
      <x:c r="L49" s="44"/>
      <x:c r="M49" s="44"/>
      <x:c r="N49" s="44"/>
      <x:c r="O49" s="44"/>
      <x:c r="P49" s="44"/>
      <x:c r="Q49" s="44"/>
      <x:c r="R49" s="44"/>
      <x:c r="S49" s="44"/>
      <x:c r="T49" s="44"/>
      <x:c r="U49" s="44"/>
      <x:c r="V49" s="44"/>
      <x:c r="W49" s="44"/>
      <x:c r="X49" s="44"/>
      <x:c r="Y49" s="44"/>
      <x:c r="Z49" s="44"/>
      <x:c r="AA49" s="44"/>
      <x:c r="AB49" s="44"/>
      <x:c r="AC49" s="44"/>
      <x:c r="AD49" s="44"/>
      <x:c r="AE49" s="44"/>
      <x:c r="AF49" s="44"/>
    </x:row>
    <x:row r="50">
      <x:c r="A50" s="44"/>
      <x:c r="B50" s="44"/>
      <x:c r="C50" s="44"/>
      <x:c r="D50" s="44"/>
      <x:c r="E50" s="44"/>
      <x:c r="F50" s="44"/>
      <x:c r="G50" s="44"/>
      <x:c r="H50" s="44"/>
      <x:c r="I50" s="44"/>
      <x:c r="J50" s="44"/>
      <x:c r="K50" s="44"/>
      <x:c r="L50" s="44"/>
      <x:c r="M50" s="44"/>
      <x:c r="N50" s="44"/>
      <x:c r="O50" s="44"/>
      <x:c r="P50" s="44"/>
      <x:c r="Q50" s="44"/>
      <x:c r="R50" s="44"/>
      <x:c r="S50" s="44"/>
      <x:c r="T50" s="44"/>
      <x:c r="U50" s="44"/>
      <x:c r="V50" s="44"/>
      <x:c r="W50" s="44"/>
      <x:c r="X50" s="44"/>
      <x:c r="Y50" s="44"/>
      <x:c r="Z50" s="44"/>
      <x:c r="AA50" s="44"/>
      <x:c r="AB50" s="44"/>
      <x:c r="AC50" s="44"/>
      <x:c r="AD50" s="44"/>
      <x:c r="AE50" s="44"/>
      <x:c r="AF50" s="44"/>
    </x:row>
  </x:sheetData>
  <x:pageMargins left="0.7" right="0.7" top="0.75" bottom="0.75" header="0.3" footer="0.3"/>
  <x:drawing xmlns:r="http://schemas.openxmlformats.org/officeDocument/2006/relationships" r:id="R1edf2d473d1d4855"/>
  <x:tableParts count="1">
    <x:tablePart xmlns:r="http://schemas.openxmlformats.org/officeDocument/2006/relationships" r:id="R82aa6aee210c4632"/>
  </x:tableParts>
</x:worksheet>
</file>